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<sst xmlns="http://schemas.openxmlformats.org/spreadsheetml/2006/main" count="146" uniqueCount="118">
  <si>
    <t>Cash Payments Journal</t>
  </si>
  <si>
    <t>Date</t>
  </si>
  <si>
    <t>Cash Credit</t>
  </si>
  <si>
    <t>Acct No</t>
  </si>
  <si>
    <t>Doc No.</t>
  </si>
  <si>
    <t>Post Rf</t>
  </si>
  <si>
    <t>Accounts Pay</t>
  </si>
  <si>
    <t>Notes Pay</t>
  </si>
  <si>
    <t>Fed Inc Tax</t>
  </si>
  <si>
    <t>FUTA</t>
  </si>
  <si>
    <t>SUTA</t>
  </si>
  <si>
    <t>Workers Comp</t>
  </si>
  <si>
    <t>Sales Tax Payable</t>
  </si>
  <si>
    <t>Purchases</t>
  </si>
  <si>
    <t>Advertising Expense</t>
  </si>
  <si>
    <t>Delivery Expense</t>
  </si>
  <si>
    <t>Insurance Expense</t>
  </si>
  <si>
    <t>Miscellaneous Exp</t>
  </si>
  <si>
    <t>Repairs Expense</t>
  </si>
  <si>
    <t>Supplies Expense</t>
  </si>
  <si>
    <t>Rent Expense</t>
  </si>
  <si>
    <t>Utilities Expense</t>
  </si>
  <si>
    <t>Supplies</t>
  </si>
  <si>
    <t>Prepaid Ins</t>
  </si>
  <si>
    <t>Office Equipment</t>
  </si>
  <si>
    <t>Account Number 115</t>
  </si>
  <si>
    <t>Account Number 119</t>
  </si>
  <si>
    <t>Account Number 117</t>
  </si>
  <si>
    <t>Account Number 212</t>
  </si>
  <si>
    <t>Account Number 211</t>
  </si>
  <si>
    <t>Acccount Number 214</t>
  </si>
  <si>
    <t>Account Number 215</t>
  </si>
  <si>
    <t>Account Number 216</t>
  </si>
  <si>
    <t>Account Number 220</t>
  </si>
  <si>
    <t>Account Number 213</t>
  </si>
  <si>
    <t>Account Number 219</t>
  </si>
  <si>
    <t>Account Number 511</t>
  </si>
  <si>
    <t>Account Number 614</t>
  </si>
  <si>
    <t>Account Number 624</t>
  </si>
  <si>
    <t>Account Number 617</t>
  </si>
  <si>
    <t>Account Number 623</t>
  </si>
  <si>
    <t>Account Number 618</t>
  </si>
  <si>
    <t>Account Number 613</t>
  </si>
  <si>
    <t>Account Number 615</t>
  </si>
  <si>
    <t>Account Number 622</t>
  </si>
  <si>
    <t>Account Number 612</t>
  </si>
  <si>
    <t>Account Number 621</t>
  </si>
  <si>
    <t>Interest Expense</t>
  </si>
  <si>
    <t>Account Title</t>
  </si>
  <si>
    <t>Furniture &amp; Fixtures</t>
  </si>
  <si>
    <t>Account 113</t>
  </si>
  <si>
    <t>ck1102</t>
  </si>
  <si>
    <t>ck1101</t>
  </si>
  <si>
    <t>ck1103</t>
  </si>
  <si>
    <t>Alterations Exp</t>
  </si>
  <si>
    <t>Sales Return</t>
  </si>
  <si>
    <t>Account Number 412</t>
  </si>
  <si>
    <t>Medicare</t>
  </si>
  <si>
    <t>FICA</t>
  </si>
  <si>
    <t>Account Number 222</t>
  </si>
  <si>
    <t>Debits</t>
  </si>
  <si>
    <t>Credits</t>
  </si>
  <si>
    <t>Account Number 120</t>
  </si>
  <si>
    <t>Merchandise Inventory</t>
  </si>
  <si>
    <t>Account number 217</t>
  </si>
  <si>
    <t>Account Number 221</t>
  </si>
  <si>
    <t>Account number 218</t>
  </si>
  <si>
    <t>Franchise Tax Board</t>
  </si>
  <si>
    <t>IRS</t>
  </si>
  <si>
    <t>Payroll Register</t>
  </si>
  <si>
    <t>Title</t>
  </si>
  <si>
    <t>First Name</t>
  </si>
  <si>
    <t>Last Name</t>
  </si>
  <si>
    <t>Yearly Salary</t>
  </si>
  <si>
    <t xml:space="preserve">Marital </t>
  </si>
  <si>
    <t>Exemp</t>
  </si>
  <si>
    <t>Pay Rate</t>
  </si>
  <si>
    <t>Hrs Worked</t>
  </si>
  <si>
    <t>CEO</t>
  </si>
  <si>
    <t>S</t>
  </si>
  <si>
    <t>CFO</t>
  </si>
  <si>
    <t>VP Sales</t>
  </si>
  <si>
    <t>VP Marketing</t>
  </si>
  <si>
    <t>VP Advertising</t>
  </si>
  <si>
    <t>VP Human Res</t>
  </si>
  <si>
    <t>VP of Technology</t>
  </si>
  <si>
    <t>Administrative Assist</t>
  </si>
  <si>
    <t>Sales Assist 1</t>
  </si>
  <si>
    <t>Sales Assist 2</t>
  </si>
  <si>
    <t>Sales Assist 3</t>
  </si>
  <si>
    <t>Sales Assistant 4</t>
  </si>
  <si>
    <t>Sales Assist 5</t>
  </si>
  <si>
    <t>Marketing Associate</t>
  </si>
  <si>
    <t>Event Planner</t>
  </si>
  <si>
    <t>Payroll Clerk</t>
  </si>
  <si>
    <t>A/R Clerk 1</t>
  </si>
  <si>
    <t>Human Resources Assoc</t>
  </si>
  <si>
    <t>Banker</t>
  </si>
  <si>
    <t>Web Design</t>
  </si>
  <si>
    <t>IT Associate</t>
  </si>
  <si>
    <t>Totals</t>
  </si>
  <si>
    <t>Federal Income Tax</t>
  </si>
  <si>
    <t>&gt;2625 and &lt; 5813 is a 25% tax Bracket</t>
  </si>
  <si>
    <t>All Other Employees</t>
  </si>
  <si>
    <t>&gt;5813 and &lt;12,663 is a 33% tax Bracket</t>
  </si>
  <si>
    <t>These are your CEO and CFO</t>
  </si>
  <si>
    <t>State Income Tax</t>
  </si>
  <si>
    <t>All employes are in th 9% tax bracket</t>
  </si>
  <si>
    <t>Payroll Taxes</t>
  </si>
  <si>
    <t>State Traning</t>
  </si>
  <si>
    <t>Total Due</t>
  </si>
  <si>
    <t>FICA Debit</t>
  </si>
  <si>
    <t>Medicare Debit</t>
  </si>
  <si>
    <t>FUTA Debit</t>
  </si>
  <si>
    <t>ST Inc Tax Debit</t>
  </si>
  <si>
    <t>SUTA Debit</t>
  </si>
  <si>
    <t>SDI Debit</t>
  </si>
  <si>
    <t>State Train Debit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</si>
</sst>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  <numFmt numFmtId="165" formatCode="_(&quot;$&quot;* #,##0.000_);_(&quot;$&quot;* \(#,##0.000\);_(&quot;$&quot;* &quot;-&quot;???_);_(@_)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30" sqref="A30"/>
    </sheetView>
  </sheetViews>
  <sheetFormatPr defaultColWidth="9.140625" defaultRowHeight="12.75"/>
  <cols>
    <col min="1" max="1" width="12.28125" style="0" bestFit="1" customWidth="1"/>
    <col min="2" max="2" width="12.421875" style="0" bestFit="1" customWidth="1"/>
    <col min="3" max="3" width="20.7109375" style="0" customWidth="1"/>
    <col min="4" max="4" width="12.28125" style="0" bestFit="1" customWidth="1"/>
    <col min="5" max="5" width="13.00390625" style="0" customWidth="1"/>
    <col min="6" max="27" width="25.7109375" style="0" customWidth="1"/>
    <col min="28" max="37" width="20.7109375" style="0" customWidth="1"/>
  </cols>
  <sheetData>
    <row r="1" ht="18">
      <c r="A1" s="1" t="s">
        <v>0</v>
      </c>
    </row>
    <row r="2" spans="7:35" ht="12.75">
      <c r="G2" t="s">
        <v>50</v>
      </c>
      <c r="H2" t="s">
        <v>25</v>
      </c>
      <c r="I2" t="s">
        <v>26</v>
      </c>
      <c r="J2" t="s">
        <v>27</v>
      </c>
      <c r="K2" t="s">
        <v>62</v>
      </c>
      <c r="L2" t="s">
        <v>28</v>
      </c>
      <c r="M2" t="s">
        <v>29</v>
      </c>
      <c r="N2" t="s">
        <v>30</v>
      </c>
      <c r="O2" t="s">
        <v>31</v>
      </c>
      <c r="P2" t="s">
        <v>32</v>
      </c>
      <c r="Q2" t="s">
        <v>64</v>
      </c>
      <c r="R2" t="s">
        <v>65</v>
      </c>
      <c r="S2" t="s">
        <v>66</v>
      </c>
      <c r="T2" t="s">
        <v>34</v>
      </c>
      <c r="U2" t="s">
        <v>35</v>
      </c>
      <c r="V2" t="s">
        <v>33</v>
      </c>
      <c r="W2" t="s">
        <v>59</v>
      </c>
      <c r="X2" t="s">
        <v>56</v>
      </c>
      <c r="Y2" t="s">
        <v>36</v>
      </c>
      <c r="Z2" t="s">
        <v>37</v>
      </c>
      <c r="AA2" t="s">
        <v>38</v>
      </c>
      <c r="AB2" t="s">
        <v>39</v>
      </c>
      <c r="AC2" t="s">
        <v>40</v>
      </c>
      <c r="AD2" t="s">
        <v>41</v>
      </c>
      <c r="AE2" t="s">
        <v>42</v>
      </c>
      <c r="AF2" t="s">
        <v>43</v>
      </c>
      <c r="AG2" t="s">
        <v>44</v>
      </c>
      <c r="AH2" t="s">
        <v>45</v>
      </c>
      <c r="AI2" t="s">
        <v>46</v>
      </c>
    </row>
    <row r="3" spans="1:35" ht="15.75">
      <c r="A3" s="2" t="s">
        <v>1</v>
      </c>
      <c r="B3" s="2" t="s">
        <v>4</v>
      </c>
      <c r="C3" s="3" t="s">
        <v>2</v>
      </c>
      <c r="D3" s="2" t="s">
        <v>3</v>
      </c>
      <c r="E3" s="2" t="s">
        <v>5</v>
      </c>
      <c r="F3" s="2" t="s">
        <v>48</v>
      </c>
      <c r="G3" s="2" t="s">
        <v>49</v>
      </c>
      <c r="H3" s="2" t="s">
        <v>22</v>
      </c>
      <c r="I3" s="2" t="s">
        <v>23</v>
      </c>
      <c r="J3" s="2" t="s">
        <v>24</v>
      </c>
      <c r="K3" s="2" t="s">
        <v>63</v>
      </c>
      <c r="L3" s="2" t="s">
        <v>6</v>
      </c>
      <c r="M3" s="2" t="s">
        <v>7</v>
      </c>
      <c r="N3" s="2" t="s">
        <v>8</v>
      </c>
      <c r="O3" s="2" t="s">
        <v>111</v>
      </c>
      <c r="P3" s="2" t="s">
        <v>112</v>
      </c>
      <c r="Q3" s="2" t="s">
        <v>113</v>
      </c>
      <c r="R3" s="2" t="s">
        <v>114</v>
      </c>
      <c r="S3" s="2" t="s">
        <v>115</v>
      </c>
      <c r="T3" s="2" t="s">
        <v>11</v>
      </c>
      <c r="U3" s="2" t="s">
        <v>12</v>
      </c>
      <c r="V3" s="2" t="s">
        <v>116</v>
      </c>
      <c r="W3" s="2" t="s">
        <v>117</v>
      </c>
      <c r="X3" s="2" t="s">
        <v>55</v>
      </c>
      <c r="Y3" s="2" t="s">
        <v>13</v>
      </c>
      <c r="Z3" s="2" t="s">
        <v>14</v>
      </c>
      <c r="AA3" s="2" t="s">
        <v>15</v>
      </c>
      <c r="AB3" s="2" t="s">
        <v>16</v>
      </c>
      <c r="AC3" s="2" t="s">
        <v>47</v>
      </c>
      <c r="AD3" s="2" t="s">
        <v>17</v>
      </c>
      <c r="AE3" s="2" t="s">
        <v>18</v>
      </c>
      <c r="AF3" s="2" t="s">
        <v>19</v>
      </c>
      <c r="AG3" s="2" t="s">
        <v>54</v>
      </c>
      <c r="AH3" s="2" t="s">
        <v>20</v>
      </c>
      <c r="AI3" s="2" t="s">
        <v>21</v>
      </c>
    </row>
    <row r="4" spans="1:35" ht="12.75">
      <c r="A4" s="6">
        <v>39387</v>
      </c>
      <c r="B4" t="s">
        <v>52</v>
      </c>
      <c r="C4" s="4">
        <v>47000</v>
      </c>
      <c r="D4" s="5">
        <v>113</v>
      </c>
      <c r="G4" s="7">
        <f>IF(D4=113,C4,0)</f>
        <v>47000</v>
      </c>
      <c r="H4" s="7">
        <f>IF(D4=115,C4,0)</f>
        <v>0</v>
      </c>
      <c r="I4" s="7">
        <f>IF(D4=119,C4,0)</f>
        <v>0</v>
      </c>
      <c r="J4" s="7">
        <f>IF(D4=117,C4,0)</f>
        <v>0</v>
      </c>
      <c r="K4" s="7">
        <f>IF(D4=120,C4,0)</f>
        <v>0</v>
      </c>
      <c r="L4" s="7">
        <f>IF(D4=212,C4,0)</f>
        <v>0</v>
      </c>
      <c r="M4" s="7">
        <f>IF(D4=211,C4,0)</f>
        <v>0</v>
      </c>
      <c r="N4" s="8">
        <f>IF(D4=214,C4,0)</f>
        <v>0</v>
      </c>
      <c r="O4" s="7">
        <f>IF(D4=215,C4,0)</f>
        <v>0</v>
      </c>
      <c r="P4" s="7">
        <f>IF(D4=216,C4,0)</f>
        <v>0</v>
      </c>
      <c r="Q4" s="7"/>
      <c r="R4" s="7">
        <f>IF(D4=220,C4,0)</f>
        <v>0</v>
      </c>
      <c r="S4" s="7">
        <f>IF(D4=217,C4,0)</f>
        <v>0</v>
      </c>
      <c r="T4" s="7">
        <f>IF(D4=213,C4,0)</f>
        <v>0</v>
      </c>
      <c r="U4" s="7">
        <f>IF(D4=218,C4,0)</f>
        <v>0</v>
      </c>
      <c r="V4" s="7">
        <f>IF(D4=219,C4,0)</f>
        <v>0</v>
      </c>
      <c r="W4" s="7">
        <f>IF(D4=222,C4,0)</f>
        <v>0</v>
      </c>
      <c r="X4" s="7">
        <f>IF(D4=412,C4,0)</f>
        <v>0</v>
      </c>
      <c r="Y4" s="7">
        <f>IF(D4=511,C4,0)</f>
        <v>0</v>
      </c>
      <c r="Z4" s="7">
        <f>IF(D4=614,C4,0)</f>
        <v>0</v>
      </c>
      <c r="AA4" s="7">
        <f>IF(D4=624,C4,0)</f>
        <v>0</v>
      </c>
      <c r="AB4" s="7">
        <f>IF(D4=617,C4,0)</f>
        <v>0</v>
      </c>
      <c r="AC4" s="7">
        <f>IF(D4=623,C4,0)</f>
        <v>0</v>
      </c>
      <c r="AD4" s="7">
        <f>IF(D4=618,C4,0)</f>
        <v>0</v>
      </c>
      <c r="AE4" s="7">
        <f>IF(D4=613,C4,0)</f>
        <v>0</v>
      </c>
      <c r="AF4" s="7">
        <f>IF(D4=615,C4,0)</f>
        <v>0</v>
      </c>
      <c r="AG4" s="7">
        <f>IF(D4=622,C4,0)</f>
        <v>0</v>
      </c>
      <c r="AH4" s="7">
        <f>IF(D4=612,C4,0)</f>
        <v>0</v>
      </c>
      <c r="AI4" s="7">
        <f>IF(D4=621,C4,0)</f>
        <v>0</v>
      </c>
    </row>
    <row r="5" spans="1:35" ht="12.75">
      <c r="A5" s="6">
        <v>39387</v>
      </c>
      <c r="B5" t="s">
        <v>51</v>
      </c>
      <c r="C5" s="4">
        <v>3800</v>
      </c>
      <c r="D5" s="5">
        <v>117</v>
      </c>
      <c r="G5" s="7">
        <f aca="true" t="shared" si="0" ref="G5:G28">IF(D5=113,C5,0)</f>
        <v>0</v>
      </c>
      <c r="H5" s="7">
        <f aca="true" t="shared" si="1" ref="H5:H28">IF(D5=115,C5,0)</f>
        <v>0</v>
      </c>
      <c r="I5" s="7">
        <f aca="true" t="shared" si="2" ref="I5:I28">IF(D5=119,C5,0)</f>
        <v>0</v>
      </c>
      <c r="J5" s="7">
        <f aca="true" t="shared" si="3" ref="J5:J28">IF(D5=117,C5,0)</f>
        <v>3800</v>
      </c>
      <c r="K5" s="7">
        <f aca="true" t="shared" si="4" ref="K5:K28">IF(D5=120,C5,0)</f>
        <v>0</v>
      </c>
      <c r="L5" s="7">
        <f aca="true" t="shared" si="5" ref="L5:L28">IF(D5=212,C5,0)</f>
        <v>0</v>
      </c>
      <c r="M5" s="7">
        <f aca="true" t="shared" si="6" ref="M5:M28">IF(D5=211,C5,0)</f>
        <v>0</v>
      </c>
      <c r="N5" s="8">
        <f aca="true" t="shared" si="7" ref="N5:N28">IF(D5=214,C5,0)</f>
        <v>0</v>
      </c>
      <c r="O5" s="7">
        <f aca="true" t="shared" si="8" ref="O5:O28">IF(D5=215,C5,0)</f>
        <v>0</v>
      </c>
      <c r="P5" s="7">
        <f aca="true" t="shared" si="9" ref="P5:P28">IF(D5=216,C5,0)</f>
        <v>0</v>
      </c>
      <c r="Q5" s="7">
        <f aca="true" t="shared" si="10" ref="Q5:Q28">IF(D5=216,C5,0)</f>
        <v>0</v>
      </c>
      <c r="R5" s="7">
        <f aca="true" t="shared" si="11" ref="R5:R28">IF(D5=220,C5,0)</f>
        <v>0</v>
      </c>
      <c r="S5" s="7">
        <f aca="true" t="shared" si="12" ref="S5:S28">IF(D5=217,C5,0)</f>
        <v>0</v>
      </c>
      <c r="T5" s="7">
        <f aca="true" t="shared" si="13" ref="T5:T28">IF(D5=213,C5,0)</f>
        <v>0</v>
      </c>
      <c r="U5" s="7">
        <f aca="true" t="shared" si="14" ref="U5:U28">IF(D5=218,C5,0)</f>
        <v>0</v>
      </c>
      <c r="V5" s="7">
        <f aca="true" t="shared" si="15" ref="V5:V28">IF(D5=219,C5,0)</f>
        <v>0</v>
      </c>
      <c r="W5" s="7">
        <f aca="true" t="shared" si="16" ref="W5:W28">IF(D5=222,C5,0)</f>
        <v>0</v>
      </c>
      <c r="X5" s="7">
        <f aca="true" t="shared" si="17" ref="X5:X28">IF(D5=412,C5,0)</f>
        <v>0</v>
      </c>
      <c r="Y5" s="7">
        <f aca="true" t="shared" si="18" ref="Y5:Y28">IF(D5=511,C5,0)</f>
        <v>0</v>
      </c>
      <c r="Z5" s="7">
        <f aca="true" t="shared" si="19" ref="Z5:Z28">IF(D5=614,C5,0)</f>
        <v>0</v>
      </c>
      <c r="AA5" s="7">
        <f aca="true" t="shared" si="20" ref="AA5:AA28">IF(D5=624,C5,0)</f>
        <v>0</v>
      </c>
      <c r="AB5" s="7">
        <f aca="true" t="shared" si="21" ref="AB5:AB28">IF(D5=617,C5,0)</f>
        <v>0</v>
      </c>
      <c r="AC5" s="7">
        <f aca="true" t="shared" si="22" ref="AC5:AC28">IF(D5=623,C5,0)</f>
        <v>0</v>
      </c>
      <c r="AD5" s="7">
        <f aca="true" t="shared" si="23" ref="AD5:AD28">IF(D5=618,C5,0)</f>
        <v>0</v>
      </c>
      <c r="AE5" s="7">
        <f aca="true" t="shared" si="24" ref="AE5:AE28">IF(D5=613,C5,0)</f>
        <v>0</v>
      </c>
      <c r="AF5" s="7">
        <f aca="true" t="shared" si="25" ref="AF5:AF28">IF(D5=615,C5,0)</f>
        <v>0</v>
      </c>
      <c r="AG5" s="7">
        <f aca="true" t="shared" si="26" ref="AG5:AG28">IF(D5=622,C5,0)</f>
        <v>0</v>
      </c>
      <c r="AH5" s="7">
        <f aca="true" t="shared" si="27" ref="AH5:AH28">IF(D5=612,C5,0)</f>
        <v>0</v>
      </c>
      <c r="AI5" s="7">
        <f aca="true" t="shared" si="28" ref="AI5:AI28">IF(D5=621,C5,0)</f>
        <v>0</v>
      </c>
    </row>
    <row r="6" spans="1:35" ht="12.75">
      <c r="A6" s="6">
        <v>39387</v>
      </c>
      <c r="B6" t="s">
        <v>53</v>
      </c>
      <c r="C6" s="4">
        <v>100000</v>
      </c>
      <c r="D6" s="5">
        <v>120</v>
      </c>
      <c r="G6" s="7">
        <f t="shared" si="0"/>
        <v>0</v>
      </c>
      <c r="H6" s="7">
        <f t="shared" si="1"/>
        <v>0</v>
      </c>
      <c r="I6" s="7">
        <f t="shared" si="2"/>
        <v>0</v>
      </c>
      <c r="J6" s="7">
        <f t="shared" si="3"/>
        <v>0</v>
      </c>
      <c r="K6" s="7">
        <f t="shared" si="4"/>
        <v>100000</v>
      </c>
      <c r="L6" s="7">
        <f t="shared" si="5"/>
        <v>0</v>
      </c>
      <c r="M6" s="7">
        <f t="shared" si="6"/>
        <v>0</v>
      </c>
      <c r="N6" s="8">
        <f t="shared" si="7"/>
        <v>0</v>
      </c>
      <c r="O6" s="7">
        <f t="shared" si="8"/>
        <v>0</v>
      </c>
      <c r="P6" s="7">
        <f t="shared" si="9"/>
        <v>0</v>
      </c>
      <c r="Q6" s="7">
        <f t="shared" si="10"/>
        <v>0</v>
      </c>
      <c r="R6" s="7">
        <f t="shared" si="11"/>
        <v>0</v>
      </c>
      <c r="S6" s="7">
        <f t="shared" si="12"/>
        <v>0</v>
      </c>
      <c r="T6" s="7">
        <f t="shared" si="13"/>
        <v>0</v>
      </c>
      <c r="U6" s="7">
        <f t="shared" si="14"/>
        <v>0</v>
      </c>
      <c r="V6" s="7">
        <f t="shared" si="15"/>
        <v>0</v>
      </c>
      <c r="W6" s="7">
        <f t="shared" si="16"/>
        <v>0</v>
      </c>
      <c r="X6" s="7">
        <f t="shared" si="17"/>
        <v>0</v>
      </c>
      <c r="Y6" s="7">
        <f t="shared" si="18"/>
        <v>0</v>
      </c>
      <c r="Z6" s="7">
        <f t="shared" si="19"/>
        <v>0</v>
      </c>
      <c r="AA6" s="7">
        <f t="shared" si="20"/>
        <v>0</v>
      </c>
      <c r="AB6" s="7">
        <f t="shared" si="21"/>
        <v>0</v>
      </c>
      <c r="AC6" s="7">
        <f t="shared" si="22"/>
        <v>0</v>
      </c>
      <c r="AD6" s="7">
        <f t="shared" si="23"/>
        <v>0</v>
      </c>
      <c r="AE6" s="7">
        <f t="shared" si="24"/>
        <v>0</v>
      </c>
      <c r="AF6" s="7">
        <f t="shared" si="25"/>
        <v>0</v>
      </c>
      <c r="AG6" s="7">
        <f t="shared" si="26"/>
        <v>0</v>
      </c>
      <c r="AH6" s="7">
        <f t="shared" si="27"/>
        <v>0</v>
      </c>
      <c r="AI6" s="7">
        <f t="shared" si="28"/>
        <v>0</v>
      </c>
    </row>
    <row r="7" spans="1:35" ht="12.75">
      <c r="A7" s="6">
        <v>42309</v>
      </c>
      <c r="C7" s="4">
        <v>87.5</v>
      </c>
      <c r="D7" s="5">
        <v>621</v>
      </c>
      <c r="G7" s="7"/>
      <c r="H7" s="7"/>
      <c r="I7" s="7"/>
      <c r="J7" s="7"/>
      <c r="K7" s="7"/>
      <c r="L7" s="7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>
        <f t="shared" si="28"/>
        <v>87.5</v>
      </c>
    </row>
    <row r="8" spans="1:35" ht="12.75">
      <c r="A8" s="6">
        <v>39387</v>
      </c>
      <c r="C8" s="4">
        <v>3750</v>
      </c>
      <c r="D8" s="5">
        <v>612</v>
      </c>
      <c r="G8" s="7">
        <f t="shared" si="0"/>
        <v>0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0</v>
      </c>
      <c r="L8" s="7">
        <f t="shared" si="5"/>
        <v>0</v>
      </c>
      <c r="M8" s="7">
        <f t="shared" si="6"/>
        <v>0</v>
      </c>
      <c r="N8" s="8">
        <f t="shared" si="7"/>
        <v>0</v>
      </c>
      <c r="O8" s="7">
        <f t="shared" si="8"/>
        <v>0</v>
      </c>
      <c r="P8" s="7">
        <f t="shared" si="9"/>
        <v>0</v>
      </c>
      <c r="Q8" s="7">
        <f t="shared" si="10"/>
        <v>0</v>
      </c>
      <c r="R8" s="7">
        <f t="shared" si="11"/>
        <v>0</v>
      </c>
      <c r="S8" s="7">
        <f t="shared" si="12"/>
        <v>0</v>
      </c>
      <c r="T8" s="7">
        <f t="shared" si="13"/>
        <v>0</v>
      </c>
      <c r="U8" s="7">
        <f t="shared" si="14"/>
        <v>0</v>
      </c>
      <c r="V8" s="7">
        <f t="shared" si="15"/>
        <v>0</v>
      </c>
      <c r="W8" s="7">
        <f t="shared" si="16"/>
        <v>0</v>
      </c>
      <c r="X8" s="7">
        <f t="shared" si="17"/>
        <v>0</v>
      </c>
      <c r="Y8" s="7">
        <f t="shared" si="18"/>
        <v>0</v>
      </c>
      <c r="Z8" s="7">
        <f t="shared" si="19"/>
        <v>0</v>
      </c>
      <c r="AA8" s="7">
        <f t="shared" si="20"/>
        <v>0</v>
      </c>
      <c r="AB8" s="7">
        <f t="shared" si="21"/>
        <v>0</v>
      </c>
      <c r="AC8" s="7">
        <f t="shared" si="22"/>
        <v>0</v>
      </c>
      <c r="AD8" s="7">
        <f t="shared" si="23"/>
        <v>0</v>
      </c>
      <c r="AE8" s="7">
        <f t="shared" si="24"/>
        <v>0</v>
      </c>
      <c r="AF8" s="7">
        <f t="shared" si="25"/>
        <v>0</v>
      </c>
      <c r="AG8" s="7">
        <f t="shared" si="26"/>
        <v>0</v>
      </c>
      <c r="AH8" s="7">
        <f t="shared" si="27"/>
        <v>3750</v>
      </c>
      <c r="AI8" s="7">
        <f t="shared" si="28"/>
        <v>0</v>
      </c>
    </row>
    <row r="9" spans="1:35" ht="12.75">
      <c r="A9" s="6">
        <v>39387</v>
      </c>
      <c r="C9" s="4">
        <v>87.5</v>
      </c>
      <c r="D9" s="5">
        <v>621</v>
      </c>
      <c r="G9" s="7">
        <f t="shared" si="0"/>
        <v>0</v>
      </c>
      <c r="H9" s="7">
        <f t="shared" si="1"/>
        <v>0</v>
      </c>
      <c r="I9" s="7">
        <f t="shared" si="2"/>
        <v>0</v>
      </c>
      <c r="J9" s="7">
        <f t="shared" si="3"/>
        <v>0</v>
      </c>
      <c r="K9" s="7">
        <f t="shared" si="4"/>
        <v>0</v>
      </c>
      <c r="L9" s="7">
        <f t="shared" si="5"/>
        <v>0</v>
      </c>
      <c r="M9" s="7">
        <f t="shared" si="6"/>
        <v>0</v>
      </c>
      <c r="N9" s="8">
        <f t="shared" si="7"/>
        <v>0</v>
      </c>
      <c r="O9" s="7">
        <f t="shared" si="8"/>
        <v>0</v>
      </c>
      <c r="P9" s="7">
        <f t="shared" si="9"/>
        <v>0</v>
      </c>
      <c r="Q9" s="7">
        <f t="shared" si="10"/>
        <v>0</v>
      </c>
      <c r="R9" s="7">
        <f t="shared" si="11"/>
        <v>0</v>
      </c>
      <c r="S9" s="7">
        <f t="shared" si="12"/>
        <v>0</v>
      </c>
      <c r="T9" s="7">
        <f t="shared" si="13"/>
        <v>0</v>
      </c>
      <c r="U9" s="7">
        <f t="shared" si="14"/>
        <v>0</v>
      </c>
      <c r="V9" s="7">
        <f t="shared" si="15"/>
        <v>0</v>
      </c>
      <c r="W9" s="7">
        <f t="shared" si="16"/>
        <v>0</v>
      </c>
      <c r="X9" s="7">
        <f t="shared" si="17"/>
        <v>0</v>
      </c>
      <c r="Y9" s="7">
        <f t="shared" si="18"/>
        <v>0</v>
      </c>
      <c r="Z9" s="7">
        <f t="shared" si="19"/>
        <v>0</v>
      </c>
      <c r="AA9" s="7">
        <f t="shared" si="20"/>
        <v>0</v>
      </c>
      <c r="AB9" s="7">
        <f t="shared" si="21"/>
        <v>0</v>
      </c>
      <c r="AC9" s="7">
        <f t="shared" si="22"/>
        <v>0</v>
      </c>
      <c r="AD9" s="7">
        <f t="shared" si="23"/>
        <v>0</v>
      </c>
      <c r="AE9" s="7">
        <f t="shared" si="24"/>
        <v>0</v>
      </c>
      <c r="AF9" s="7">
        <f t="shared" si="25"/>
        <v>0</v>
      </c>
      <c r="AG9" s="7">
        <f t="shared" si="26"/>
        <v>0</v>
      </c>
      <c r="AH9" s="7">
        <f t="shared" si="27"/>
        <v>0</v>
      </c>
      <c r="AI9" s="7">
        <f t="shared" si="28"/>
        <v>87.5</v>
      </c>
    </row>
    <row r="10" spans="1:35" ht="12.75">
      <c r="A10" s="6">
        <v>39387</v>
      </c>
      <c r="C10" s="4">
        <v>875</v>
      </c>
      <c r="D10" s="5">
        <v>621</v>
      </c>
      <c r="G10" s="7">
        <f t="shared" si="0"/>
        <v>0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7">
        <f t="shared" si="5"/>
        <v>0</v>
      </c>
      <c r="M10" s="7">
        <f t="shared" si="6"/>
        <v>0</v>
      </c>
      <c r="N10" s="8">
        <f t="shared" si="7"/>
        <v>0</v>
      </c>
      <c r="O10" s="7">
        <f t="shared" si="8"/>
        <v>0</v>
      </c>
      <c r="P10" s="7">
        <f t="shared" si="9"/>
        <v>0</v>
      </c>
      <c r="Q10" s="7">
        <f t="shared" si="10"/>
        <v>0</v>
      </c>
      <c r="R10" s="7">
        <f t="shared" si="11"/>
        <v>0</v>
      </c>
      <c r="S10" s="7">
        <f t="shared" si="12"/>
        <v>0</v>
      </c>
      <c r="T10" s="7">
        <f t="shared" si="13"/>
        <v>0</v>
      </c>
      <c r="U10" s="7">
        <f t="shared" si="14"/>
        <v>0</v>
      </c>
      <c r="V10" s="7">
        <f t="shared" si="15"/>
        <v>0</v>
      </c>
      <c r="W10" s="7">
        <f t="shared" si="16"/>
        <v>0</v>
      </c>
      <c r="X10" s="7">
        <f t="shared" si="17"/>
        <v>0</v>
      </c>
      <c r="Y10" s="7">
        <f t="shared" si="18"/>
        <v>0</v>
      </c>
      <c r="Z10" s="7">
        <f t="shared" si="19"/>
        <v>0</v>
      </c>
      <c r="AA10" s="7">
        <f t="shared" si="20"/>
        <v>0</v>
      </c>
      <c r="AB10" s="7">
        <f t="shared" si="21"/>
        <v>0</v>
      </c>
      <c r="AC10" s="7">
        <f t="shared" si="22"/>
        <v>0</v>
      </c>
      <c r="AD10" s="7">
        <f t="shared" si="23"/>
        <v>0</v>
      </c>
      <c r="AE10" s="7">
        <f t="shared" si="24"/>
        <v>0</v>
      </c>
      <c r="AF10" s="7">
        <f t="shared" si="25"/>
        <v>0</v>
      </c>
      <c r="AG10" s="7">
        <f t="shared" si="26"/>
        <v>0</v>
      </c>
      <c r="AH10" s="7">
        <f t="shared" si="27"/>
        <v>0</v>
      </c>
      <c r="AI10" s="7">
        <f t="shared" si="28"/>
        <v>875</v>
      </c>
    </row>
    <row r="11" spans="1:35" ht="12.75">
      <c r="A11" s="6">
        <v>39387</v>
      </c>
      <c r="C11" s="4">
        <v>100</v>
      </c>
      <c r="D11" s="5">
        <v>621</v>
      </c>
      <c r="G11" s="7">
        <f t="shared" si="0"/>
        <v>0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8">
        <f t="shared" si="7"/>
        <v>0</v>
      </c>
      <c r="O11" s="7">
        <f t="shared" si="8"/>
        <v>0</v>
      </c>
      <c r="P11" s="7">
        <f t="shared" si="9"/>
        <v>0</v>
      </c>
      <c r="Q11" s="7">
        <f t="shared" si="10"/>
        <v>0</v>
      </c>
      <c r="R11" s="7">
        <f t="shared" si="11"/>
        <v>0</v>
      </c>
      <c r="S11" s="7">
        <f t="shared" si="12"/>
        <v>0</v>
      </c>
      <c r="T11" s="7">
        <f t="shared" si="13"/>
        <v>0</v>
      </c>
      <c r="U11" s="7">
        <f t="shared" si="14"/>
        <v>0</v>
      </c>
      <c r="V11" s="7">
        <f t="shared" si="15"/>
        <v>0</v>
      </c>
      <c r="W11" s="7">
        <f t="shared" si="16"/>
        <v>0</v>
      </c>
      <c r="X11" s="7">
        <f t="shared" si="17"/>
        <v>0</v>
      </c>
      <c r="Y11" s="7">
        <f t="shared" si="18"/>
        <v>0</v>
      </c>
      <c r="Z11" s="7">
        <f t="shared" si="19"/>
        <v>0</v>
      </c>
      <c r="AA11" s="7">
        <f t="shared" si="20"/>
        <v>0</v>
      </c>
      <c r="AB11" s="7">
        <f t="shared" si="21"/>
        <v>0</v>
      </c>
      <c r="AC11" s="7">
        <f t="shared" si="22"/>
        <v>0</v>
      </c>
      <c r="AD11" s="7">
        <f t="shared" si="23"/>
        <v>0</v>
      </c>
      <c r="AE11" s="7">
        <f t="shared" si="24"/>
        <v>0</v>
      </c>
      <c r="AF11" s="7">
        <f t="shared" si="25"/>
        <v>0</v>
      </c>
      <c r="AG11" s="7">
        <f t="shared" si="26"/>
        <v>0</v>
      </c>
      <c r="AH11" s="7">
        <f t="shared" si="27"/>
        <v>0</v>
      </c>
      <c r="AI11" s="7">
        <f t="shared" si="28"/>
        <v>100</v>
      </c>
    </row>
    <row r="12" spans="1:35" ht="12.75">
      <c r="A12" s="6">
        <v>39387</v>
      </c>
      <c r="C12" s="4">
        <v>350</v>
      </c>
      <c r="D12" s="5">
        <v>621</v>
      </c>
      <c r="G12" s="7">
        <f t="shared" si="0"/>
        <v>0</v>
      </c>
      <c r="H12" s="7">
        <f t="shared" si="1"/>
        <v>0</v>
      </c>
      <c r="I12" s="7">
        <f t="shared" si="2"/>
        <v>0</v>
      </c>
      <c r="J12" s="7">
        <f t="shared" si="3"/>
        <v>0</v>
      </c>
      <c r="K12" s="7">
        <f t="shared" si="4"/>
        <v>0</v>
      </c>
      <c r="L12" s="7">
        <f t="shared" si="5"/>
        <v>0</v>
      </c>
      <c r="M12" s="7">
        <f t="shared" si="6"/>
        <v>0</v>
      </c>
      <c r="N12" s="8">
        <f t="shared" si="7"/>
        <v>0</v>
      </c>
      <c r="O12" s="7">
        <f t="shared" si="8"/>
        <v>0</v>
      </c>
      <c r="P12" s="7">
        <f t="shared" si="9"/>
        <v>0</v>
      </c>
      <c r="Q12" s="7">
        <f t="shared" si="10"/>
        <v>0</v>
      </c>
      <c r="R12" s="7">
        <f t="shared" si="11"/>
        <v>0</v>
      </c>
      <c r="S12" s="7">
        <f t="shared" si="12"/>
        <v>0</v>
      </c>
      <c r="T12" s="7">
        <f t="shared" si="13"/>
        <v>0</v>
      </c>
      <c r="U12" s="7">
        <f t="shared" si="14"/>
        <v>0</v>
      </c>
      <c r="V12" s="7">
        <f t="shared" si="15"/>
        <v>0</v>
      </c>
      <c r="W12" s="7">
        <f t="shared" si="16"/>
        <v>0</v>
      </c>
      <c r="X12" s="7">
        <f t="shared" si="17"/>
        <v>0</v>
      </c>
      <c r="Y12" s="7">
        <f t="shared" si="18"/>
        <v>0</v>
      </c>
      <c r="Z12" s="7">
        <f t="shared" si="19"/>
        <v>0</v>
      </c>
      <c r="AA12" s="7">
        <f t="shared" si="20"/>
        <v>0</v>
      </c>
      <c r="AB12" s="7">
        <f t="shared" si="21"/>
        <v>0</v>
      </c>
      <c r="AC12" s="7">
        <f t="shared" si="22"/>
        <v>0</v>
      </c>
      <c r="AD12" s="7">
        <f t="shared" si="23"/>
        <v>0</v>
      </c>
      <c r="AE12" s="7">
        <f t="shared" si="24"/>
        <v>0</v>
      </c>
      <c r="AF12" s="7">
        <f t="shared" si="25"/>
        <v>0</v>
      </c>
      <c r="AG12" s="7">
        <f t="shared" si="26"/>
        <v>0</v>
      </c>
      <c r="AH12" s="7">
        <f t="shared" si="27"/>
        <v>0</v>
      </c>
      <c r="AI12" s="7">
        <f t="shared" si="28"/>
        <v>350</v>
      </c>
    </row>
    <row r="13" spans="1:35" ht="12.75">
      <c r="A13" s="6">
        <v>39388</v>
      </c>
      <c r="C13" s="4">
        <v>812.5</v>
      </c>
      <c r="D13" s="5">
        <v>617</v>
      </c>
      <c r="G13" s="7">
        <f t="shared" si="0"/>
        <v>0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0</v>
      </c>
      <c r="L13" s="7">
        <f t="shared" si="5"/>
        <v>0</v>
      </c>
      <c r="M13" s="7">
        <f t="shared" si="6"/>
        <v>0</v>
      </c>
      <c r="N13" s="8">
        <f t="shared" si="7"/>
        <v>0</v>
      </c>
      <c r="O13" s="7">
        <f t="shared" si="8"/>
        <v>0</v>
      </c>
      <c r="P13" s="7">
        <f t="shared" si="9"/>
        <v>0</v>
      </c>
      <c r="Q13" s="7">
        <f t="shared" si="10"/>
        <v>0</v>
      </c>
      <c r="R13" s="7">
        <f t="shared" si="11"/>
        <v>0</v>
      </c>
      <c r="S13" s="7">
        <f t="shared" si="12"/>
        <v>0</v>
      </c>
      <c r="T13" s="7">
        <f t="shared" si="13"/>
        <v>0</v>
      </c>
      <c r="U13" s="7">
        <f t="shared" si="14"/>
        <v>0</v>
      </c>
      <c r="V13" s="7">
        <f t="shared" si="15"/>
        <v>0</v>
      </c>
      <c r="W13" s="7">
        <f t="shared" si="16"/>
        <v>0</v>
      </c>
      <c r="X13" s="7">
        <f t="shared" si="17"/>
        <v>0</v>
      </c>
      <c r="Y13" s="7">
        <f t="shared" si="18"/>
        <v>0</v>
      </c>
      <c r="Z13" s="7">
        <f t="shared" si="19"/>
        <v>0</v>
      </c>
      <c r="AA13" s="7">
        <f t="shared" si="20"/>
        <v>0</v>
      </c>
      <c r="AB13" s="7">
        <f t="shared" si="21"/>
        <v>812.5</v>
      </c>
      <c r="AC13" s="7">
        <f t="shared" si="22"/>
        <v>0</v>
      </c>
      <c r="AD13" s="7">
        <f t="shared" si="23"/>
        <v>0</v>
      </c>
      <c r="AE13" s="7">
        <f t="shared" si="24"/>
        <v>0</v>
      </c>
      <c r="AF13" s="7">
        <f t="shared" si="25"/>
        <v>0</v>
      </c>
      <c r="AG13" s="7">
        <f t="shared" si="26"/>
        <v>0</v>
      </c>
      <c r="AH13" s="7">
        <f t="shared" si="27"/>
        <v>0</v>
      </c>
      <c r="AI13" s="7">
        <f t="shared" si="28"/>
        <v>0</v>
      </c>
    </row>
    <row r="14" spans="3:35" ht="12.75">
      <c r="C14" s="4">
        <v>655.54</v>
      </c>
      <c r="D14" s="5">
        <v>211</v>
      </c>
      <c r="G14" s="7">
        <f t="shared" si="0"/>
        <v>0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655.54</v>
      </c>
      <c r="N14" s="8">
        <f t="shared" si="7"/>
        <v>0</v>
      </c>
      <c r="O14" s="7">
        <f t="shared" si="8"/>
        <v>0</v>
      </c>
      <c r="P14" s="7">
        <f t="shared" si="9"/>
        <v>0</v>
      </c>
      <c r="Q14" s="7">
        <f t="shared" si="10"/>
        <v>0</v>
      </c>
      <c r="R14" s="7">
        <f t="shared" si="11"/>
        <v>0</v>
      </c>
      <c r="S14" s="7">
        <f t="shared" si="12"/>
        <v>0</v>
      </c>
      <c r="T14" s="7">
        <f t="shared" si="13"/>
        <v>0</v>
      </c>
      <c r="U14" s="7">
        <f t="shared" si="14"/>
        <v>0</v>
      </c>
      <c r="V14" s="7">
        <f t="shared" si="15"/>
        <v>0</v>
      </c>
      <c r="W14" s="7">
        <f t="shared" si="16"/>
        <v>0</v>
      </c>
      <c r="X14" s="7">
        <f t="shared" si="17"/>
        <v>0</v>
      </c>
      <c r="Y14" s="7">
        <f t="shared" si="18"/>
        <v>0</v>
      </c>
      <c r="Z14" s="7">
        <f t="shared" si="19"/>
        <v>0</v>
      </c>
      <c r="AA14" s="7">
        <f t="shared" si="20"/>
        <v>0</v>
      </c>
      <c r="AB14" s="7">
        <f t="shared" si="21"/>
        <v>0</v>
      </c>
      <c r="AC14" s="7">
        <f t="shared" si="22"/>
        <v>0</v>
      </c>
      <c r="AD14" s="7">
        <f t="shared" si="23"/>
        <v>0</v>
      </c>
      <c r="AE14" s="7">
        <f t="shared" si="24"/>
        <v>0</v>
      </c>
      <c r="AF14" s="7">
        <f t="shared" si="25"/>
        <v>0</v>
      </c>
      <c r="AG14" s="7">
        <f t="shared" si="26"/>
        <v>0</v>
      </c>
      <c r="AH14" s="7">
        <f t="shared" si="27"/>
        <v>0</v>
      </c>
      <c r="AI14" s="7">
        <f t="shared" si="28"/>
        <v>0</v>
      </c>
    </row>
    <row r="15" spans="1:35" ht="12.75">
      <c r="A15" s="6">
        <v>39389</v>
      </c>
      <c r="C15" s="4">
        <v>1508</v>
      </c>
      <c r="D15" s="5">
        <v>623</v>
      </c>
      <c r="G15" s="7">
        <f t="shared" si="0"/>
        <v>0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7">
        <f t="shared" si="4"/>
        <v>0</v>
      </c>
      <c r="L15" s="7">
        <f t="shared" si="5"/>
        <v>0</v>
      </c>
      <c r="M15" s="7">
        <f t="shared" si="6"/>
        <v>0</v>
      </c>
      <c r="N15" s="8">
        <f t="shared" si="7"/>
        <v>0</v>
      </c>
      <c r="O15" s="7">
        <f t="shared" si="8"/>
        <v>0</v>
      </c>
      <c r="P15" s="7">
        <f t="shared" si="9"/>
        <v>0</v>
      </c>
      <c r="Q15" s="7">
        <f t="shared" si="10"/>
        <v>0</v>
      </c>
      <c r="R15" s="7">
        <f t="shared" si="11"/>
        <v>0</v>
      </c>
      <c r="S15" s="7">
        <f t="shared" si="12"/>
        <v>0</v>
      </c>
      <c r="T15" s="7">
        <f t="shared" si="13"/>
        <v>0</v>
      </c>
      <c r="U15" s="7">
        <f t="shared" si="14"/>
        <v>0</v>
      </c>
      <c r="V15" s="7">
        <f t="shared" si="15"/>
        <v>0</v>
      </c>
      <c r="W15" s="7">
        <f t="shared" si="16"/>
        <v>0</v>
      </c>
      <c r="X15" s="7">
        <f t="shared" si="17"/>
        <v>0</v>
      </c>
      <c r="Y15" s="7">
        <f t="shared" si="18"/>
        <v>0</v>
      </c>
      <c r="Z15" s="7">
        <f t="shared" si="19"/>
        <v>0</v>
      </c>
      <c r="AA15" s="7">
        <f t="shared" si="20"/>
        <v>0</v>
      </c>
      <c r="AB15" s="7">
        <f t="shared" si="21"/>
        <v>0</v>
      </c>
      <c r="AC15" s="7">
        <f t="shared" si="22"/>
        <v>1508</v>
      </c>
      <c r="AD15" s="7">
        <f t="shared" si="23"/>
        <v>0</v>
      </c>
      <c r="AE15" s="7">
        <f t="shared" si="24"/>
        <v>0</v>
      </c>
      <c r="AF15" s="7">
        <f t="shared" si="25"/>
        <v>0</v>
      </c>
      <c r="AG15" s="7">
        <f t="shared" si="26"/>
        <v>0</v>
      </c>
      <c r="AH15" s="7">
        <f t="shared" si="27"/>
        <v>0</v>
      </c>
      <c r="AI15" s="7">
        <f t="shared" si="28"/>
        <v>0</v>
      </c>
    </row>
    <row r="16" spans="1:35" ht="12.75">
      <c r="A16" s="6">
        <v>39389</v>
      </c>
      <c r="C16" s="4">
        <v>135</v>
      </c>
      <c r="D16" s="5">
        <v>615</v>
      </c>
      <c r="G16" s="7">
        <f t="shared" si="0"/>
        <v>0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8">
        <f t="shared" si="7"/>
        <v>0</v>
      </c>
      <c r="O16" s="7">
        <f t="shared" si="8"/>
        <v>0</v>
      </c>
      <c r="P16" s="7">
        <f t="shared" si="9"/>
        <v>0</v>
      </c>
      <c r="Q16" s="7">
        <f t="shared" si="10"/>
        <v>0</v>
      </c>
      <c r="R16" s="7">
        <f t="shared" si="11"/>
        <v>0</v>
      </c>
      <c r="S16" s="7">
        <f t="shared" si="12"/>
        <v>0</v>
      </c>
      <c r="T16" s="7">
        <f t="shared" si="13"/>
        <v>0</v>
      </c>
      <c r="U16" s="7">
        <f t="shared" si="14"/>
        <v>0</v>
      </c>
      <c r="V16" s="7">
        <f t="shared" si="15"/>
        <v>0</v>
      </c>
      <c r="W16" s="7">
        <f t="shared" si="16"/>
        <v>0</v>
      </c>
      <c r="X16" s="7">
        <f t="shared" si="17"/>
        <v>0</v>
      </c>
      <c r="Y16" s="7">
        <f t="shared" si="18"/>
        <v>0</v>
      </c>
      <c r="Z16" s="7">
        <f t="shared" si="19"/>
        <v>0</v>
      </c>
      <c r="AA16" s="7">
        <f t="shared" si="20"/>
        <v>0</v>
      </c>
      <c r="AB16" s="7">
        <f t="shared" si="21"/>
        <v>0</v>
      </c>
      <c r="AC16" s="7">
        <f t="shared" si="22"/>
        <v>0</v>
      </c>
      <c r="AD16" s="7">
        <f t="shared" si="23"/>
        <v>0</v>
      </c>
      <c r="AE16" s="7">
        <f t="shared" si="24"/>
        <v>0</v>
      </c>
      <c r="AF16" s="7">
        <f t="shared" si="25"/>
        <v>135</v>
      </c>
      <c r="AG16" s="7">
        <f t="shared" si="26"/>
        <v>0</v>
      </c>
      <c r="AH16" s="7">
        <f t="shared" si="27"/>
        <v>0</v>
      </c>
      <c r="AI16" s="7">
        <f t="shared" si="28"/>
        <v>0</v>
      </c>
    </row>
    <row r="17" spans="1:35" ht="12.75">
      <c r="A17" s="6">
        <v>39391</v>
      </c>
      <c r="C17" s="4">
        <v>131.75</v>
      </c>
      <c r="D17" s="5">
        <v>622</v>
      </c>
      <c r="G17" s="7">
        <f t="shared" si="0"/>
        <v>0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8">
        <f t="shared" si="7"/>
        <v>0</v>
      </c>
      <c r="O17" s="7">
        <f t="shared" si="8"/>
        <v>0</v>
      </c>
      <c r="P17" s="7">
        <f t="shared" si="9"/>
        <v>0</v>
      </c>
      <c r="Q17" s="7">
        <f t="shared" si="10"/>
        <v>0</v>
      </c>
      <c r="R17" s="7">
        <f t="shared" si="11"/>
        <v>0</v>
      </c>
      <c r="S17" s="7">
        <f t="shared" si="12"/>
        <v>0</v>
      </c>
      <c r="T17" s="7">
        <f t="shared" si="13"/>
        <v>0</v>
      </c>
      <c r="U17" s="7">
        <f t="shared" si="14"/>
        <v>0</v>
      </c>
      <c r="V17" s="7">
        <f t="shared" si="15"/>
        <v>0</v>
      </c>
      <c r="W17" s="7">
        <f t="shared" si="16"/>
        <v>0</v>
      </c>
      <c r="X17" s="7">
        <f t="shared" si="17"/>
        <v>0</v>
      </c>
      <c r="Y17" s="7">
        <f t="shared" si="18"/>
        <v>0</v>
      </c>
      <c r="Z17" s="7">
        <f t="shared" si="19"/>
        <v>0</v>
      </c>
      <c r="AA17" s="7">
        <f t="shared" si="20"/>
        <v>0</v>
      </c>
      <c r="AB17" s="7">
        <f t="shared" si="21"/>
        <v>0</v>
      </c>
      <c r="AC17" s="7">
        <f t="shared" si="22"/>
        <v>0</v>
      </c>
      <c r="AD17" s="7">
        <f t="shared" si="23"/>
        <v>0</v>
      </c>
      <c r="AE17" s="7">
        <f t="shared" si="24"/>
        <v>0</v>
      </c>
      <c r="AF17" s="7">
        <f t="shared" si="25"/>
        <v>0</v>
      </c>
      <c r="AG17" s="7">
        <f t="shared" si="26"/>
        <v>131.75</v>
      </c>
      <c r="AH17" s="7">
        <f t="shared" si="27"/>
        <v>0</v>
      </c>
      <c r="AI17" s="7">
        <f t="shared" si="28"/>
        <v>0</v>
      </c>
    </row>
    <row r="18" spans="1:35" ht="12.75">
      <c r="A18" s="6">
        <v>39392</v>
      </c>
      <c r="C18" s="4">
        <v>687.5</v>
      </c>
      <c r="D18" s="5">
        <v>621</v>
      </c>
      <c r="G18" s="7">
        <f t="shared" si="0"/>
        <v>0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7">
        <f t="shared" si="4"/>
        <v>0</v>
      </c>
      <c r="L18" s="7">
        <f t="shared" si="5"/>
        <v>0</v>
      </c>
      <c r="M18" s="7">
        <f t="shared" si="6"/>
        <v>0</v>
      </c>
      <c r="N18" s="8">
        <f t="shared" si="7"/>
        <v>0</v>
      </c>
      <c r="O18" s="7">
        <f t="shared" si="8"/>
        <v>0</v>
      </c>
      <c r="P18" s="7">
        <f t="shared" si="9"/>
        <v>0</v>
      </c>
      <c r="Q18" s="7">
        <f t="shared" si="10"/>
        <v>0</v>
      </c>
      <c r="R18" s="7">
        <f t="shared" si="11"/>
        <v>0</v>
      </c>
      <c r="S18" s="7">
        <f t="shared" si="12"/>
        <v>0</v>
      </c>
      <c r="T18" s="7">
        <f t="shared" si="13"/>
        <v>0</v>
      </c>
      <c r="U18" s="7">
        <f t="shared" si="14"/>
        <v>0</v>
      </c>
      <c r="V18" s="7">
        <f t="shared" si="15"/>
        <v>0</v>
      </c>
      <c r="W18" s="7">
        <f t="shared" si="16"/>
        <v>0</v>
      </c>
      <c r="X18" s="7">
        <f t="shared" si="17"/>
        <v>0</v>
      </c>
      <c r="Y18" s="7">
        <f t="shared" si="18"/>
        <v>0</v>
      </c>
      <c r="Z18" s="7">
        <f t="shared" si="19"/>
        <v>0</v>
      </c>
      <c r="AA18" s="7">
        <f t="shared" si="20"/>
        <v>0</v>
      </c>
      <c r="AB18" s="7">
        <f t="shared" si="21"/>
        <v>0</v>
      </c>
      <c r="AC18" s="7">
        <f t="shared" si="22"/>
        <v>0</v>
      </c>
      <c r="AD18" s="7">
        <f t="shared" si="23"/>
        <v>0</v>
      </c>
      <c r="AE18" s="7">
        <f t="shared" si="24"/>
        <v>0</v>
      </c>
      <c r="AF18" s="7">
        <f t="shared" si="25"/>
        <v>0</v>
      </c>
      <c r="AG18" s="7">
        <f t="shared" si="26"/>
        <v>0</v>
      </c>
      <c r="AH18" s="7">
        <f t="shared" si="27"/>
        <v>0</v>
      </c>
      <c r="AI18" s="7">
        <f t="shared" si="28"/>
        <v>687.5</v>
      </c>
    </row>
    <row r="19" spans="1:35" ht="12.75">
      <c r="A19" s="6">
        <v>39393</v>
      </c>
      <c r="C19" s="4">
        <v>25</v>
      </c>
      <c r="D19" s="5">
        <v>624</v>
      </c>
      <c r="G19" s="7">
        <f t="shared" si="0"/>
        <v>0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7">
        <f t="shared" si="4"/>
        <v>0</v>
      </c>
      <c r="L19" s="7">
        <f t="shared" si="5"/>
        <v>0</v>
      </c>
      <c r="M19" s="7">
        <f t="shared" si="6"/>
        <v>0</v>
      </c>
      <c r="N19" s="8">
        <f t="shared" si="7"/>
        <v>0</v>
      </c>
      <c r="O19" s="7">
        <f t="shared" si="8"/>
        <v>0</v>
      </c>
      <c r="P19" s="7">
        <f t="shared" si="9"/>
        <v>0</v>
      </c>
      <c r="Q19" s="7">
        <f t="shared" si="10"/>
        <v>0</v>
      </c>
      <c r="R19" s="7">
        <f t="shared" si="11"/>
        <v>0</v>
      </c>
      <c r="S19" s="7">
        <f t="shared" si="12"/>
        <v>0</v>
      </c>
      <c r="T19" s="7">
        <f t="shared" si="13"/>
        <v>0</v>
      </c>
      <c r="U19" s="7">
        <f t="shared" si="14"/>
        <v>0</v>
      </c>
      <c r="V19" s="7">
        <f t="shared" si="15"/>
        <v>0</v>
      </c>
      <c r="W19" s="7">
        <f t="shared" si="16"/>
        <v>0</v>
      </c>
      <c r="X19" s="7">
        <f t="shared" si="17"/>
        <v>0</v>
      </c>
      <c r="Y19" s="7">
        <f t="shared" si="18"/>
        <v>0</v>
      </c>
      <c r="Z19" s="7">
        <f t="shared" si="19"/>
        <v>0</v>
      </c>
      <c r="AA19" s="7">
        <f t="shared" si="20"/>
        <v>25</v>
      </c>
      <c r="AB19" s="7">
        <f t="shared" si="21"/>
        <v>0</v>
      </c>
      <c r="AC19" s="7">
        <f t="shared" si="22"/>
        <v>0</v>
      </c>
      <c r="AD19" s="7">
        <f t="shared" si="23"/>
        <v>0</v>
      </c>
      <c r="AE19" s="7">
        <f t="shared" si="24"/>
        <v>0</v>
      </c>
      <c r="AF19" s="7">
        <f t="shared" si="25"/>
        <v>0</v>
      </c>
      <c r="AG19" s="7">
        <f t="shared" si="26"/>
        <v>0</v>
      </c>
      <c r="AH19" s="7">
        <f t="shared" si="27"/>
        <v>0</v>
      </c>
      <c r="AI19" s="7">
        <f t="shared" si="28"/>
        <v>0</v>
      </c>
    </row>
    <row r="20" spans="1:35" ht="12.75">
      <c r="A20" s="6">
        <v>39393</v>
      </c>
      <c r="C20" s="4">
        <v>350</v>
      </c>
      <c r="D20" s="5">
        <v>613</v>
      </c>
      <c r="G20" s="7">
        <f t="shared" si="0"/>
        <v>0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8">
        <f t="shared" si="7"/>
        <v>0</v>
      </c>
      <c r="O20" s="7">
        <f t="shared" si="8"/>
        <v>0</v>
      </c>
      <c r="P20" s="7">
        <f t="shared" si="9"/>
        <v>0</v>
      </c>
      <c r="Q20" s="7">
        <f t="shared" si="10"/>
        <v>0</v>
      </c>
      <c r="R20" s="7">
        <f t="shared" si="11"/>
        <v>0</v>
      </c>
      <c r="S20" s="7">
        <f t="shared" si="12"/>
        <v>0</v>
      </c>
      <c r="T20" s="7">
        <f t="shared" si="13"/>
        <v>0</v>
      </c>
      <c r="U20" s="7">
        <f t="shared" si="14"/>
        <v>0</v>
      </c>
      <c r="V20" s="7">
        <f t="shared" si="15"/>
        <v>0</v>
      </c>
      <c r="W20" s="7">
        <f t="shared" si="16"/>
        <v>0</v>
      </c>
      <c r="X20" s="7">
        <f t="shared" si="17"/>
        <v>0</v>
      </c>
      <c r="Y20" s="7">
        <f t="shared" si="18"/>
        <v>0</v>
      </c>
      <c r="Z20" s="7">
        <f t="shared" si="19"/>
        <v>0</v>
      </c>
      <c r="AA20" s="7">
        <f t="shared" si="20"/>
        <v>0</v>
      </c>
      <c r="AB20" s="7">
        <f t="shared" si="21"/>
        <v>0</v>
      </c>
      <c r="AC20" s="7">
        <f t="shared" si="22"/>
        <v>0</v>
      </c>
      <c r="AD20" s="7">
        <f t="shared" si="23"/>
        <v>0</v>
      </c>
      <c r="AE20" s="7">
        <f t="shared" si="24"/>
        <v>350</v>
      </c>
      <c r="AF20" s="7">
        <f t="shared" si="25"/>
        <v>0</v>
      </c>
      <c r="AG20" s="7">
        <f t="shared" si="26"/>
        <v>0</v>
      </c>
      <c r="AH20" s="7">
        <f t="shared" si="27"/>
        <v>0</v>
      </c>
      <c r="AI20" s="7">
        <f t="shared" si="28"/>
        <v>0</v>
      </c>
    </row>
    <row r="21" spans="1:35" ht="12.75">
      <c r="A21" s="6">
        <v>39396</v>
      </c>
      <c r="C21" s="4">
        <v>500</v>
      </c>
      <c r="D21" s="5">
        <v>614</v>
      </c>
      <c r="G21" s="7">
        <f t="shared" si="0"/>
        <v>0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7">
        <f t="shared" si="4"/>
        <v>0</v>
      </c>
      <c r="L21" s="7">
        <f t="shared" si="5"/>
        <v>0</v>
      </c>
      <c r="M21" s="7">
        <f t="shared" si="6"/>
        <v>0</v>
      </c>
      <c r="N21" s="8">
        <f t="shared" si="7"/>
        <v>0</v>
      </c>
      <c r="O21" s="7">
        <f t="shared" si="8"/>
        <v>0</v>
      </c>
      <c r="P21" s="7">
        <f t="shared" si="9"/>
        <v>0</v>
      </c>
      <c r="Q21" s="7">
        <f t="shared" si="10"/>
        <v>0</v>
      </c>
      <c r="R21" s="7">
        <f t="shared" si="11"/>
        <v>0</v>
      </c>
      <c r="S21" s="7">
        <f t="shared" si="12"/>
        <v>0</v>
      </c>
      <c r="T21" s="7">
        <f t="shared" si="13"/>
        <v>0</v>
      </c>
      <c r="U21" s="7">
        <f t="shared" si="14"/>
        <v>0</v>
      </c>
      <c r="V21" s="7">
        <f t="shared" si="15"/>
        <v>0</v>
      </c>
      <c r="W21" s="7">
        <f t="shared" si="16"/>
        <v>0</v>
      </c>
      <c r="X21" s="7">
        <f t="shared" si="17"/>
        <v>0</v>
      </c>
      <c r="Y21" s="7">
        <f t="shared" si="18"/>
        <v>0</v>
      </c>
      <c r="Z21" s="7">
        <f t="shared" si="19"/>
        <v>500</v>
      </c>
      <c r="AA21" s="7">
        <f t="shared" si="20"/>
        <v>0</v>
      </c>
      <c r="AB21" s="7">
        <f t="shared" si="21"/>
        <v>0</v>
      </c>
      <c r="AC21" s="7">
        <f t="shared" si="22"/>
        <v>0</v>
      </c>
      <c r="AD21" s="7">
        <f t="shared" si="23"/>
        <v>0</v>
      </c>
      <c r="AE21" s="7">
        <f t="shared" si="24"/>
        <v>0</v>
      </c>
      <c r="AF21" s="7">
        <f t="shared" si="25"/>
        <v>0</v>
      </c>
      <c r="AG21" s="7">
        <f t="shared" si="26"/>
        <v>0</v>
      </c>
      <c r="AH21" s="7">
        <f t="shared" si="27"/>
        <v>0</v>
      </c>
      <c r="AI21" s="7">
        <f t="shared" si="28"/>
        <v>0</v>
      </c>
    </row>
    <row r="22" spans="1:35" ht="12.75">
      <c r="A22" s="6">
        <v>39400</v>
      </c>
      <c r="C22" s="4">
        <v>200</v>
      </c>
      <c r="D22" s="5">
        <v>618</v>
      </c>
      <c r="G22" s="7">
        <f t="shared" si="0"/>
        <v>0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7">
        <f t="shared" si="4"/>
        <v>0</v>
      </c>
      <c r="L22" s="7">
        <f t="shared" si="5"/>
        <v>0</v>
      </c>
      <c r="M22" s="7">
        <f t="shared" si="6"/>
        <v>0</v>
      </c>
      <c r="N22" s="8">
        <f t="shared" si="7"/>
        <v>0</v>
      </c>
      <c r="O22" s="7">
        <f t="shared" si="8"/>
        <v>0</v>
      </c>
      <c r="P22" s="7">
        <f t="shared" si="9"/>
        <v>0</v>
      </c>
      <c r="Q22" s="7">
        <f t="shared" si="10"/>
        <v>0</v>
      </c>
      <c r="R22" s="7">
        <f t="shared" si="11"/>
        <v>0</v>
      </c>
      <c r="S22" s="7">
        <f t="shared" si="12"/>
        <v>0</v>
      </c>
      <c r="T22" s="7">
        <f t="shared" si="13"/>
        <v>0</v>
      </c>
      <c r="U22" s="7">
        <f t="shared" si="14"/>
        <v>0</v>
      </c>
      <c r="V22" s="7">
        <f t="shared" si="15"/>
        <v>0</v>
      </c>
      <c r="W22" s="7">
        <f t="shared" si="16"/>
        <v>0</v>
      </c>
      <c r="X22" s="7">
        <f t="shared" si="17"/>
        <v>0</v>
      </c>
      <c r="Y22" s="7">
        <f t="shared" si="18"/>
        <v>0</v>
      </c>
      <c r="Z22" s="7">
        <f t="shared" si="19"/>
        <v>0</v>
      </c>
      <c r="AA22" s="7">
        <f t="shared" si="20"/>
        <v>0</v>
      </c>
      <c r="AB22" s="7">
        <f t="shared" si="21"/>
        <v>0</v>
      </c>
      <c r="AC22" s="7">
        <f t="shared" si="22"/>
        <v>0</v>
      </c>
      <c r="AD22" s="7">
        <f t="shared" si="23"/>
        <v>200</v>
      </c>
      <c r="AE22" s="7">
        <f t="shared" si="24"/>
        <v>0</v>
      </c>
      <c r="AF22" s="7">
        <f t="shared" si="25"/>
        <v>0</v>
      </c>
      <c r="AG22" s="7">
        <f t="shared" si="26"/>
        <v>0</v>
      </c>
      <c r="AH22" s="7">
        <f t="shared" si="27"/>
        <v>0</v>
      </c>
      <c r="AI22" s="7">
        <f t="shared" si="28"/>
        <v>0</v>
      </c>
    </row>
    <row r="23" spans="1:35" ht="12.75">
      <c r="A23" s="6">
        <v>39402</v>
      </c>
      <c r="C23" s="4">
        <v>327.5</v>
      </c>
      <c r="D23" s="5">
        <v>622</v>
      </c>
      <c r="G23" s="7">
        <f t="shared" si="0"/>
        <v>0</v>
      </c>
      <c r="H23" s="7">
        <f t="shared" si="1"/>
        <v>0</v>
      </c>
      <c r="I23" s="7">
        <f t="shared" si="2"/>
        <v>0</v>
      </c>
      <c r="J23" s="7">
        <f t="shared" si="3"/>
        <v>0</v>
      </c>
      <c r="K23" s="7">
        <f t="shared" si="4"/>
        <v>0</v>
      </c>
      <c r="L23" s="7">
        <f t="shared" si="5"/>
        <v>0</v>
      </c>
      <c r="M23" s="7">
        <f t="shared" si="6"/>
        <v>0</v>
      </c>
      <c r="N23" s="8">
        <f t="shared" si="7"/>
        <v>0</v>
      </c>
      <c r="O23" s="7">
        <f t="shared" si="8"/>
        <v>0</v>
      </c>
      <c r="P23" s="7">
        <f t="shared" si="9"/>
        <v>0</v>
      </c>
      <c r="Q23" s="7">
        <f t="shared" si="10"/>
        <v>0</v>
      </c>
      <c r="R23" s="7">
        <f t="shared" si="11"/>
        <v>0</v>
      </c>
      <c r="S23" s="7">
        <f t="shared" si="12"/>
        <v>0</v>
      </c>
      <c r="T23" s="7">
        <f t="shared" si="13"/>
        <v>0</v>
      </c>
      <c r="U23" s="7">
        <f t="shared" si="14"/>
        <v>0</v>
      </c>
      <c r="V23" s="7">
        <f t="shared" si="15"/>
        <v>0</v>
      </c>
      <c r="W23" s="7">
        <f t="shared" si="16"/>
        <v>0</v>
      </c>
      <c r="X23" s="7">
        <f t="shared" si="17"/>
        <v>0</v>
      </c>
      <c r="Y23" s="7">
        <f t="shared" si="18"/>
        <v>0</v>
      </c>
      <c r="Z23" s="7">
        <f t="shared" si="19"/>
        <v>0</v>
      </c>
      <c r="AA23" s="7">
        <f t="shared" si="20"/>
        <v>0</v>
      </c>
      <c r="AB23" s="7">
        <f t="shared" si="21"/>
        <v>0</v>
      </c>
      <c r="AC23" s="7">
        <f t="shared" si="22"/>
        <v>0</v>
      </c>
      <c r="AD23" s="7">
        <f t="shared" si="23"/>
        <v>0</v>
      </c>
      <c r="AE23" s="7">
        <f t="shared" si="24"/>
        <v>0</v>
      </c>
      <c r="AF23" s="7">
        <f t="shared" si="25"/>
        <v>0</v>
      </c>
      <c r="AG23" s="7">
        <f t="shared" si="26"/>
        <v>327.5</v>
      </c>
      <c r="AH23" s="7">
        <f t="shared" si="27"/>
        <v>0</v>
      </c>
      <c r="AI23" s="7">
        <f t="shared" si="28"/>
        <v>0</v>
      </c>
    </row>
    <row r="24" spans="1:35" ht="12.75">
      <c r="A24" s="6">
        <v>39406</v>
      </c>
      <c r="C24" s="4">
        <v>500</v>
      </c>
      <c r="D24" s="5">
        <v>614</v>
      </c>
      <c r="G24" s="7">
        <f t="shared" si="0"/>
        <v>0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7">
        <f t="shared" si="4"/>
        <v>0</v>
      </c>
      <c r="L24" s="7">
        <f t="shared" si="5"/>
        <v>0</v>
      </c>
      <c r="M24" s="7">
        <f t="shared" si="6"/>
        <v>0</v>
      </c>
      <c r="N24" s="8">
        <f t="shared" si="7"/>
        <v>0</v>
      </c>
      <c r="O24" s="7">
        <f t="shared" si="8"/>
        <v>0</v>
      </c>
      <c r="P24" s="7">
        <f t="shared" si="9"/>
        <v>0</v>
      </c>
      <c r="Q24" s="7">
        <f t="shared" si="10"/>
        <v>0</v>
      </c>
      <c r="R24" s="7">
        <v>0</v>
      </c>
      <c r="S24" s="7">
        <f t="shared" si="12"/>
        <v>0</v>
      </c>
      <c r="T24" s="7">
        <f t="shared" si="13"/>
        <v>0</v>
      </c>
      <c r="U24" s="7">
        <v>0</v>
      </c>
      <c r="V24" s="7">
        <v>0</v>
      </c>
      <c r="W24" s="7">
        <v>0</v>
      </c>
      <c r="X24" s="7">
        <f t="shared" si="17"/>
        <v>0</v>
      </c>
      <c r="Y24" s="7">
        <f t="shared" si="18"/>
        <v>0</v>
      </c>
      <c r="Z24" s="7">
        <f t="shared" si="19"/>
        <v>500</v>
      </c>
      <c r="AA24" s="7">
        <f t="shared" si="20"/>
        <v>0</v>
      </c>
      <c r="AB24" s="7">
        <f t="shared" si="21"/>
        <v>0</v>
      </c>
      <c r="AC24" s="7">
        <f t="shared" si="22"/>
        <v>0</v>
      </c>
      <c r="AD24" s="7">
        <f t="shared" si="23"/>
        <v>0</v>
      </c>
      <c r="AE24" s="7">
        <f t="shared" si="24"/>
        <v>0</v>
      </c>
      <c r="AF24" s="7">
        <f t="shared" si="25"/>
        <v>0</v>
      </c>
      <c r="AG24" s="7">
        <f t="shared" si="26"/>
        <v>0</v>
      </c>
      <c r="AH24" s="7">
        <f t="shared" si="27"/>
        <v>0</v>
      </c>
      <c r="AI24" s="7">
        <f t="shared" si="28"/>
        <v>0</v>
      </c>
    </row>
    <row r="25" spans="1:35" ht="12.75">
      <c r="A25" s="6">
        <v>39416</v>
      </c>
      <c r="C25" s="4">
        <v>60858.42</v>
      </c>
      <c r="D25" s="5">
        <v>511</v>
      </c>
      <c r="G25" s="7">
        <f t="shared" si="0"/>
        <v>0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7">
        <f t="shared" si="4"/>
        <v>0</v>
      </c>
      <c r="L25" s="7">
        <f t="shared" si="5"/>
        <v>0</v>
      </c>
      <c r="M25" s="7">
        <f t="shared" si="6"/>
        <v>0</v>
      </c>
      <c r="N25" s="8">
        <v>0</v>
      </c>
      <c r="O25" s="7">
        <v>0</v>
      </c>
      <c r="P25" s="7">
        <v>0</v>
      </c>
      <c r="Q25" s="7">
        <v>0</v>
      </c>
      <c r="R25" s="7">
        <v>0</v>
      </c>
      <c r="S25" s="7">
        <f t="shared" si="12"/>
        <v>0</v>
      </c>
      <c r="T25" s="7">
        <f t="shared" si="13"/>
        <v>0</v>
      </c>
      <c r="U25" s="7">
        <f t="shared" si="14"/>
        <v>0</v>
      </c>
      <c r="V25" s="7">
        <f t="shared" si="15"/>
        <v>0</v>
      </c>
      <c r="W25" s="7">
        <f t="shared" si="16"/>
        <v>0</v>
      </c>
      <c r="X25" s="7">
        <f t="shared" si="17"/>
        <v>0</v>
      </c>
      <c r="Y25" s="7">
        <f t="shared" si="18"/>
        <v>60858.42</v>
      </c>
      <c r="Z25" s="7">
        <f t="shared" si="19"/>
        <v>0</v>
      </c>
      <c r="AA25" s="7">
        <f t="shared" si="20"/>
        <v>0</v>
      </c>
      <c r="AB25" s="7">
        <f t="shared" si="21"/>
        <v>0</v>
      </c>
      <c r="AC25" s="7">
        <f t="shared" si="22"/>
        <v>0</v>
      </c>
      <c r="AD25" s="7">
        <f t="shared" si="23"/>
        <v>0</v>
      </c>
      <c r="AE25" s="7">
        <f t="shared" si="24"/>
        <v>0</v>
      </c>
      <c r="AF25" s="7">
        <f t="shared" si="25"/>
        <v>0</v>
      </c>
      <c r="AG25" s="7">
        <f t="shared" si="26"/>
        <v>0</v>
      </c>
      <c r="AH25" s="7">
        <f t="shared" si="27"/>
        <v>0</v>
      </c>
      <c r="AI25" s="7">
        <f t="shared" si="28"/>
        <v>0</v>
      </c>
    </row>
    <row r="26" spans="1:36" ht="12.75">
      <c r="A26" s="6">
        <v>39416</v>
      </c>
      <c r="C26" s="7">
        <v>21933.76</v>
      </c>
      <c r="D26" s="5"/>
      <c r="F26" t="s">
        <v>67</v>
      </c>
      <c r="G26" s="7">
        <f t="shared" si="0"/>
        <v>0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0</v>
      </c>
      <c r="L26" s="7">
        <f t="shared" si="5"/>
        <v>0</v>
      </c>
      <c r="M26" s="7">
        <f t="shared" si="6"/>
        <v>0</v>
      </c>
      <c r="N26" s="8">
        <f t="shared" si="7"/>
        <v>0</v>
      </c>
      <c r="O26" s="7">
        <f t="shared" si="8"/>
        <v>0</v>
      </c>
      <c r="P26" s="7">
        <f t="shared" si="9"/>
        <v>0</v>
      </c>
      <c r="Q26" s="7">
        <f t="shared" si="10"/>
        <v>0</v>
      </c>
      <c r="R26" s="7">
        <v>6267.5</v>
      </c>
      <c r="S26" s="7">
        <v>4051.67</v>
      </c>
      <c r="T26" s="7">
        <f t="shared" si="13"/>
        <v>0</v>
      </c>
      <c r="U26" s="7">
        <v>10899.59</v>
      </c>
      <c r="V26" s="7">
        <v>595.83</v>
      </c>
      <c r="W26" s="7">
        <v>119.17</v>
      </c>
      <c r="X26" s="7">
        <f t="shared" si="17"/>
        <v>0</v>
      </c>
      <c r="Y26" s="7">
        <f t="shared" si="18"/>
        <v>0</v>
      </c>
      <c r="Z26" s="7">
        <f t="shared" si="19"/>
        <v>0</v>
      </c>
      <c r="AA26" s="7">
        <f t="shared" si="20"/>
        <v>0</v>
      </c>
      <c r="AB26" s="7">
        <f t="shared" si="21"/>
        <v>0</v>
      </c>
      <c r="AC26" s="7">
        <f t="shared" si="22"/>
        <v>0</v>
      </c>
      <c r="AD26" s="7">
        <f t="shared" si="23"/>
        <v>0</v>
      </c>
      <c r="AE26" s="7">
        <f t="shared" si="24"/>
        <v>0</v>
      </c>
      <c r="AF26" s="7">
        <f t="shared" si="25"/>
        <v>0</v>
      </c>
      <c r="AG26" s="7">
        <f t="shared" si="26"/>
        <v>0</v>
      </c>
      <c r="AH26" s="7">
        <f t="shared" si="27"/>
        <v>0</v>
      </c>
      <c r="AI26" s="7">
        <f t="shared" si="28"/>
        <v>0</v>
      </c>
      <c r="AJ26" s="7">
        <f>SUM(G26:AI26)</f>
        <v>21933.760000000002</v>
      </c>
    </row>
    <row r="27" spans="3:36" ht="12.75">
      <c r="C27" s="4">
        <v>39683.53</v>
      </c>
      <c r="D27" s="5"/>
      <c r="F27" t="s">
        <v>68</v>
      </c>
      <c r="G27" s="7">
        <f t="shared" si="0"/>
        <v>0</v>
      </c>
      <c r="H27" s="7">
        <f t="shared" si="1"/>
        <v>0</v>
      </c>
      <c r="I27" s="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0</v>
      </c>
      <c r="M27" s="7">
        <f t="shared" si="6"/>
        <v>0</v>
      </c>
      <c r="N27" s="8">
        <v>20497.7</v>
      </c>
      <c r="O27" s="7">
        <v>14776.66</v>
      </c>
      <c r="P27" s="7">
        <v>3455.84</v>
      </c>
      <c r="Q27" s="7">
        <v>953.33</v>
      </c>
      <c r="R27" s="7">
        <f t="shared" si="11"/>
        <v>0</v>
      </c>
      <c r="S27" s="7">
        <f t="shared" si="12"/>
        <v>0</v>
      </c>
      <c r="T27" s="7">
        <f t="shared" si="13"/>
        <v>0</v>
      </c>
      <c r="U27" s="7">
        <f t="shared" si="14"/>
        <v>0</v>
      </c>
      <c r="V27" s="7">
        <f t="shared" si="15"/>
        <v>0</v>
      </c>
      <c r="W27" s="7">
        <f t="shared" si="16"/>
        <v>0</v>
      </c>
      <c r="X27" s="7">
        <f t="shared" si="17"/>
        <v>0</v>
      </c>
      <c r="Y27" s="7">
        <f t="shared" si="18"/>
        <v>0</v>
      </c>
      <c r="Z27" s="7">
        <f t="shared" si="19"/>
        <v>0</v>
      </c>
      <c r="AA27" s="7">
        <f t="shared" si="20"/>
        <v>0</v>
      </c>
      <c r="AB27" s="7">
        <f t="shared" si="21"/>
        <v>0</v>
      </c>
      <c r="AC27" s="7">
        <f t="shared" si="22"/>
        <v>0</v>
      </c>
      <c r="AD27" s="7">
        <f t="shared" si="23"/>
        <v>0</v>
      </c>
      <c r="AE27" s="7">
        <f t="shared" si="24"/>
        <v>0</v>
      </c>
      <c r="AF27" s="7">
        <f t="shared" si="25"/>
        <v>0</v>
      </c>
      <c r="AG27" s="7">
        <f t="shared" si="26"/>
        <v>0</v>
      </c>
      <c r="AH27" s="7">
        <f t="shared" si="27"/>
        <v>0</v>
      </c>
      <c r="AI27" s="7">
        <f t="shared" si="28"/>
        <v>0</v>
      </c>
      <c r="AJ27" s="7">
        <f>SUM(G27:AI27)</f>
        <v>39683.53</v>
      </c>
    </row>
    <row r="28" spans="3:35" ht="12.75">
      <c r="C28" s="4"/>
      <c r="D28" s="5"/>
      <c r="G28" s="7">
        <f t="shared" si="0"/>
        <v>0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8">
        <f t="shared" si="7"/>
        <v>0</v>
      </c>
      <c r="O28" s="7">
        <f t="shared" si="8"/>
        <v>0</v>
      </c>
      <c r="P28" s="7">
        <f t="shared" si="9"/>
        <v>0</v>
      </c>
      <c r="Q28" s="7">
        <f t="shared" si="10"/>
        <v>0</v>
      </c>
      <c r="R28" s="7">
        <f t="shared" si="11"/>
        <v>0</v>
      </c>
      <c r="S28" s="7">
        <f t="shared" si="12"/>
        <v>0</v>
      </c>
      <c r="T28" s="7">
        <f t="shared" si="13"/>
        <v>0</v>
      </c>
      <c r="U28" s="7">
        <f t="shared" si="14"/>
        <v>0</v>
      </c>
      <c r="V28" s="7">
        <f t="shared" si="15"/>
        <v>0</v>
      </c>
      <c r="W28" s="7">
        <f t="shared" si="16"/>
        <v>0</v>
      </c>
      <c r="X28" s="7">
        <f t="shared" si="17"/>
        <v>0</v>
      </c>
      <c r="Y28" s="7">
        <f t="shared" si="18"/>
        <v>0</v>
      </c>
      <c r="Z28" s="7">
        <f t="shared" si="19"/>
        <v>0</v>
      </c>
      <c r="AA28" s="7">
        <f t="shared" si="20"/>
        <v>0</v>
      </c>
      <c r="AB28" s="7">
        <f t="shared" si="21"/>
        <v>0</v>
      </c>
      <c r="AC28" s="7">
        <f t="shared" si="22"/>
        <v>0</v>
      </c>
      <c r="AD28" s="7">
        <f t="shared" si="23"/>
        <v>0</v>
      </c>
      <c r="AE28" s="7">
        <f t="shared" si="24"/>
        <v>0</v>
      </c>
      <c r="AF28" s="7">
        <f t="shared" si="25"/>
        <v>0</v>
      </c>
      <c r="AG28" s="7">
        <f t="shared" si="26"/>
        <v>0</v>
      </c>
      <c r="AH28" s="7">
        <f t="shared" si="27"/>
        <v>0</v>
      </c>
      <c r="AI28" s="7">
        <f t="shared" si="28"/>
        <v>0</v>
      </c>
    </row>
    <row r="29" spans="3:35" ht="12.75">
      <c r="C29" s="4"/>
      <c r="D29" s="5"/>
      <c r="G29" s="7">
        <f>IF(D29=113,C29,0)</f>
        <v>0</v>
      </c>
      <c r="H29" s="7">
        <f>IF(D29=115,C29,0)</f>
        <v>0</v>
      </c>
      <c r="I29" s="7">
        <f>IF(D29=119,C29,0)</f>
        <v>0</v>
      </c>
      <c r="J29" s="7">
        <f>IF(D29=117,C29,0)</f>
        <v>0</v>
      </c>
      <c r="K29" s="7">
        <f>IF(D29=120,C29,0)</f>
        <v>0</v>
      </c>
      <c r="L29" s="7">
        <f>IF(D29=212,C29,0)</f>
        <v>0</v>
      </c>
      <c r="M29" s="7">
        <f>IF(D29=211,C29,0)</f>
        <v>0</v>
      </c>
      <c r="N29" s="8">
        <f>IF(D29=214,C29,0)</f>
        <v>0</v>
      </c>
      <c r="O29" s="7">
        <f>IF(D29=215,C29,0)</f>
        <v>0</v>
      </c>
      <c r="P29" s="7">
        <f>IF(D29=216,C29,0)</f>
        <v>0</v>
      </c>
      <c r="Q29" s="7">
        <f>IF(D29=216,C29,0)</f>
        <v>0</v>
      </c>
      <c r="R29" s="7">
        <f>IF(D29=220,C29,0)</f>
        <v>0</v>
      </c>
      <c r="S29" s="7">
        <f>IF(D29=217,C29,0)</f>
        <v>0</v>
      </c>
      <c r="T29" s="7">
        <f>IF(D29=213,C29,0)</f>
        <v>0</v>
      </c>
      <c r="U29" s="7">
        <f>IF(D29=218,C29,0)</f>
        <v>0</v>
      </c>
      <c r="V29" s="7">
        <f>IF(D29=219,C29,0)</f>
        <v>0</v>
      </c>
      <c r="W29" s="7">
        <f>IF(D29=222,C29,0)</f>
        <v>0</v>
      </c>
      <c r="X29" s="7">
        <f>IF(D29=412,C29,0)</f>
        <v>0</v>
      </c>
      <c r="Y29" s="7">
        <f>IF(D29=511,C29,0)</f>
        <v>0</v>
      </c>
      <c r="Z29" s="7">
        <f>IF(D29=614,C29,0)</f>
        <v>0</v>
      </c>
      <c r="AA29" s="7">
        <f>IF(D29=624,C29,0)</f>
        <v>0</v>
      </c>
      <c r="AB29" s="7">
        <f>IF(D29=617,C29,0)</f>
        <v>0</v>
      </c>
      <c r="AC29" s="7">
        <f>IF(D29=623,C29,0)</f>
        <v>0</v>
      </c>
      <c r="AD29" s="7">
        <f>IF(D29=618,C29,0)</f>
        <v>0</v>
      </c>
      <c r="AE29" s="7">
        <f>IF(D29=613,C29,0)</f>
        <v>0</v>
      </c>
      <c r="AF29" s="7">
        <f>IF(D29=615,C29,0)</f>
        <v>0</v>
      </c>
      <c r="AG29" s="7">
        <f>IF(D29=622,C29,0)</f>
        <v>0</v>
      </c>
      <c r="AH29" s="7">
        <f>IF(D29=612,C29,0)</f>
        <v>0</v>
      </c>
      <c r="AI29" s="7">
        <f>IF(D29=621,C29,0)</f>
        <v>0</v>
      </c>
    </row>
    <row r="30" spans="3:35" ht="12.75">
      <c r="C30" s="4">
        <f>SUM(C4:C29)</f>
        <v>284358.5</v>
      </c>
      <c r="G30" s="4">
        <f aca="true" t="shared" si="29" ref="G30:AI30">SUM(G4:G29)</f>
        <v>47000</v>
      </c>
      <c r="H30" s="4">
        <f t="shared" si="29"/>
        <v>0</v>
      </c>
      <c r="I30" s="4">
        <f t="shared" si="29"/>
        <v>0</v>
      </c>
      <c r="J30" s="4">
        <f t="shared" si="29"/>
        <v>3800</v>
      </c>
      <c r="K30" s="4">
        <f t="shared" si="29"/>
        <v>100000</v>
      </c>
      <c r="L30" s="4">
        <f t="shared" si="29"/>
        <v>0</v>
      </c>
      <c r="M30" s="4">
        <f t="shared" si="29"/>
        <v>655.54</v>
      </c>
      <c r="N30" s="4">
        <f t="shared" si="29"/>
        <v>20497.7</v>
      </c>
      <c r="O30" s="4">
        <f t="shared" si="29"/>
        <v>14776.66</v>
      </c>
      <c r="P30" s="4">
        <f t="shared" si="29"/>
        <v>3455.84</v>
      </c>
      <c r="Q30" s="4">
        <f t="shared" si="29"/>
        <v>953.33</v>
      </c>
      <c r="R30" s="4">
        <f t="shared" si="29"/>
        <v>6267.5</v>
      </c>
      <c r="S30" s="4">
        <f t="shared" si="29"/>
        <v>4051.67</v>
      </c>
      <c r="T30" s="4">
        <f t="shared" si="29"/>
        <v>0</v>
      </c>
      <c r="U30" s="4">
        <f t="shared" si="29"/>
        <v>10899.59</v>
      </c>
      <c r="V30" s="4">
        <f t="shared" si="29"/>
        <v>595.83</v>
      </c>
      <c r="W30" s="4">
        <f t="shared" si="29"/>
        <v>119.17</v>
      </c>
      <c r="X30" s="4">
        <f t="shared" si="29"/>
        <v>0</v>
      </c>
      <c r="Y30" s="4">
        <f t="shared" si="29"/>
        <v>60858.42</v>
      </c>
      <c r="Z30" s="4">
        <f t="shared" si="29"/>
        <v>1000</v>
      </c>
      <c r="AA30" s="4">
        <f t="shared" si="29"/>
        <v>25</v>
      </c>
      <c r="AB30" s="4">
        <f t="shared" si="29"/>
        <v>812.5</v>
      </c>
      <c r="AC30" s="4">
        <f t="shared" si="29"/>
        <v>1508</v>
      </c>
      <c r="AD30" s="4">
        <f t="shared" si="29"/>
        <v>200</v>
      </c>
      <c r="AE30" s="4">
        <f t="shared" si="29"/>
        <v>350</v>
      </c>
      <c r="AF30" s="4">
        <f t="shared" si="29"/>
        <v>135</v>
      </c>
      <c r="AG30" s="4">
        <f t="shared" si="29"/>
        <v>459.25</v>
      </c>
      <c r="AH30" s="4">
        <f t="shared" si="29"/>
        <v>3750</v>
      </c>
      <c r="AI30" s="4">
        <f t="shared" si="29"/>
        <v>2187.5</v>
      </c>
    </row>
    <row r="33" spans="1:3" ht="12.75">
      <c r="A33" t="s">
        <v>60</v>
      </c>
      <c r="C33" s="4">
        <f>SUM(G30:AI30)</f>
        <v>284358.5</v>
      </c>
    </row>
    <row r="34" spans="1:3" ht="12.75">
      <c r="A34" t="s">
        <v>61</v>
      </c>
      <c r="C34" s="4">
        <f>C30</f>
        <v>284358.5</v>
      </c>
    </row>
    <row r="37" spans="1:3" ht="15.75">
      <c r="A37" s="2"/>
      <c r="B37" s="2"/>
      <c r="C37" s="2"/>
    </row>
    <row r="38" spans="4:5" ht="12.75">
      <c r="D38" s="9"/>
      <c r="E38" s="9"/>
    </row>
    <row r="39" ht="12.75">
      <c r="E39" s="4"/>
    </row>
    <row r="40" ht="12.75">
      <c r="D40" s="4"/>
    </row>
    <row r="41" ht="12.75">
      <c r="E41" s="4"/>
    </row>
    <row r="42" ht="12.75">
      <c r="E42" s="4"/>
    </row>
    <row r="43" ht="12.75">
      <c r="E43" s="4"/>
    </row>
    <row r="44" ht="12.75">
      <c r="E44" s="4"/>
    </row>
    <row r="45" ht="12.75">
      <c r="E45" s="4"/>
    </row>
    <row r="46" ht="12.75">
      <c r="E46" s="4"/>
    </row>
    <row r="48" spans="2:5" ht="12.75">
      <c r="B48" s="4"/>
      <c r="E48" s="4"/>
    </row>
    <row r="49" ht="12.75">
      <c r="B49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I1">
      <selection activeCell="Q42" sqref="Q42"/>
    </sheetView>
  </sheetViews>
  <sheetFormatPr defaultColWidth="9.140625" defaultRowHeight="12.75"/>
  <cols>
    <col min="2" max="2" width="13.00390625" style="0" customWidth="1"/>
    <col min="3" max="3" width="13.57421875" style="0" customWidth="1"/>
    <col min="4" max="4" width="14.140625" style="0" customWidth="1"/>
    <col min="7" max="7" width="12.140625" style="0" customWidth="1"/>
    <col min="8" max="8" width="10.421875" style="0" customWidth="1"/>
    <col min="9" max="9" width="14.140625" style="0" customWidth="1"/>
    <col min="10" max="10" width="13.421875" style="0" customWidth="1"/>
    <col min="11" max="11" width="11.421875" style="0" customWidth="1"/>
    <col min="12" max="13" width="12.421875" style="0" customWidth="1"/>
    <col min="14" max="14" width="10.140625" style="0" customWidth="1"/>
    <col min="15" max="15" width="10.57421875" style="0" customWidth="1"/>
    <col min="16" max="16" width="14.7109375" style="0" customWidth="1"/>
    <col min="18" max="18" width="12.00390625" style="0" customWidth="1"/>
    <col min="19" max="19" width="13.8515625" style="0" customWidth="1"/>
    <col min="20" max="20" width="12.8515625" style="0" customWidth="1"/>
  </cols>
  <sheetData>
    <row r="1" ht="12.75">
      <c r="A1" t="s">
        <v>69</v>
      </c>
    </row>
    <row r="3" spans="1:20" ht="12.75">
      <c r="A3" t="s">
        <v>70</v>
      </c>
      <c r="B3" t="s">
        <v>71</v>
      </c>
      <c r="C3" t="s">
        <v>72</v>
      </c>
      <c r="D3" s="9" t="s">
        <v>73</v>
      </c>
      <c r="E3" s="9" t="s">
        <v>74</v>
      </c>
      <c r="F3" s="9" t="s">
        <v>75</v>
      </c>
      <c r="G3" s="9" t="s">
        <v>76</v>
      </c>
      <c r="H3" s="9" t="s">
        <v>77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t="s">
        <v>78</v>
      </c>
      <c r="D4" s="4">
        <v>100000</v>
      </c>
      <c r="E4" t="s">
        <v>79</v>
      </c>
      <c r="F4">
        <v>1</v>
      </c>
      <c r="G4" s="10">
        <f>D4/12/160</f>
        <v>52.083333333333336</v>
      </c>
      <c r="H4" s="11">
        <v>160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t="s">
        <v>80</v>
      </c>
      <c r="D5" s="4">
        <v>95000</v>
      </c>
      <c r="E5" t="s">
        <v>79</v>
      </c>
      <c r="F5">
        <v>1</v>
      </c>
      <c r="G5" s="10">
        <f>D5/12/160</f>
        <v>49.47916666666667</v>
      </c>
      <c r="H5" s="11">
        <v>160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t="s">
        <v>81</v>
      </c>
      <c r="D6" s="4">
        <v>65000</v>
      </c>
      <c r="E6" t="s">
        <v>79</v>
      </c>
      <c r="F6">
        <v>1</v>
      </c>
      <c r="G6" s="10">
        <f aca="true" t="shared" si="0" ref="G6:G28">D6/12/160</f>
        <v>33.85416666666667</v>
      </c>
      <c r="H6" s="11">
        <v>160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t="s">
        <v>82</v>
      </c>
      <c r="D7" s="4">
        <v>65000</v>
      </c>
      <c r="E7" t="s">
        <v>79</v>
      </c>
      <c r="F7">
        <v>1</v>
      </c>
      <c r="G7" s="10">
        <f t="shared" si="0"/>
        <v>33.85416666666667</v>
      </c>
      <c r="H7" s="11">
        <v>160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t="s">
        <v>83</v>
      </c>
      <c r="D8" s="4">
        <v>65000</v>
      </c>
      <c r="E8" t="s">
        <v>79</v>
      </c>
      <c r="F8">
        <v>1</v>
      </c>
      <c r="G8" s="10">
        <f t="shared" si="0"/>
        <v>33.85416666666667</v>
      </c>
      <c r="H8" s="11">
        <v>160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t="s">
        <v>84</v>
      </c>
      <c r="D9" s="4">
        <v>65000</v>
      </c>
      <c r="E9" t="s">
        <v>79</v>
      </c>
      <c r="F9">
        <v>1</v>
      </c>
      <c r="G9" s="10">
        <f t="shared" si="0"/>
        <v>33.85416666666667</v>
      </c>
      <c r="H9" s="11">
        <v>160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t="s">
        <v>85</v>
      </c>
      <c r="D10" s="4">
        <v>65000</v>
      </c>
      <c r="E10" t="s">
        <v>79</v>
      </c>
      <c r="F10">
        <v>1</v>
      </c>
      <c r="G10" s="10">
        <f>D10/12/160</f>
        <v>33.85416666666667</v>
      </c>
      <c r="H10" s="11">
        <v>160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>
      <c r="A11" t="s">
        <v>86</v>
      </c>
      <c r="D11" s="4">
        <v>65000</v>
      </c>
      <c r="E11" s="12" t="s">
        <v>79</v>
      </c>
      <c r="F11">
        <v>1</v>
      </c>
      <c r="G11" s="10">
        <f t="shared" si="0"/>
        <v>33.85416666666667</v>
      </c>
      <c r="H11" s="11">
        <v>160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t="s">
        <v>87</v>
      </c>
      <c r="D12" s="4">
        <v>45000</v>
      </c>
      <c r="E12" t="s">
        <v>79</v>
      </c>
      <c r="F12">
        <v>1</v>
      </c>
      <c r="G12" s="10">
        <f t="shared" si="0"/>
        <v>23.4375</v>
      </c>
      <c r="H12" s="11">
        <v>160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t="s">
        <v>88</v>
      </c>
      <c r="D13" s="4">
        <v>45000</v>
      </c>
      <c r="E13" t="s">
        <v>79</v>
      </c>
      <c r="F13">
        <v>1</v>
      </c>
      <c r="G13" s="10">
        <f t="shared" si="0"/>
        <v>23.4375</v>
      </c>
      <c r="H13" s="11">
        <v>160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t="s">
        <v>89</v>
      </c>
      <c r="D14" s="4">
        <v>45000</v>
      </c>
      <c r="E14" t="s">
        <v>79</v>
      </c>
      <c r="F14">
        <v>1</v>
      </c>
      <c r="G14" s="10">
        <f>D14/12/160</f>
        <v>23.4375</v>
      </c>
      <c r="H14" s="11">
        <v>160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>
      <c r="A15" t="s">
        <v>90</v>
      </c>
      <c r="D15" s="4">
        <v>45000</v>
      </c>
      <c r="E15" t="s">
        <v>79</v>
      </c>
      <c r="F15">
        <v>1</v>
      </c>
      <c r="G15" s="10">
        <f t="shared" si="0"/>
        <v>23.4375</v>
      </c>
      <c r="H15" s="11">
        <v>160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12" t="s">
        <v>91</v>
      </c>
      <c r="D16" s="4">
        <v>45000</v>
      </c>
      <c r="E16" s="13" t="s">
        <v>79</v>
      </c>
      <c r="F16" s="11">
        <v>1</v>
      </c>
      <c r="G16" s="10">
        <f t="shared" si="0"/>
        <v>23.4375</v>
      </c>
      <c r="H16" s="11">
        <v>160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12" t="s">
        <v>92</v>
      </c>
      <c r="D17" s="4">
        <v>45000</v>
      </c>
      <c r="E17" s="13" t="s">
        <v>79</v>
      </c>
      <c r="F17" s="11">
        <v>1</v>
      </c>
      <c r="G17" s="10">
        <f t="shared" si="0"/>
        <v>23.4375</v>
      </c>
      <c r="H17" s="11">
        <v>160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t="s">
        <v>92</v>
      </c>
      <c r="D18" s="4">
        <v>45000</v>
      </c>
      <c r="E18" t="s">
        <v>79</v>
      </c>
      <c r="F18">
        <v>1</v>
      </c>
      <c r="G18" s="10">
        <f t="shared" si="0"/>
        <v>23.4375</v>
      </c>
      <c r="H18" s="11">
        <v>160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12" t="s">
        <v>92</v>
      </c>
      <c r="D19" s="4">
        <v>45000</v>
      </c>
      <c r="E19" s="12" t="s">
        <v>79</v>
      </c>
      <c r="F19">
        <v>1</v>
      </c>
      <c r="G19" s="10">
        <f t="shared" si="0"/>
        <v>23.4375</v>
      </c>
      <c r="H19" s="11">
        <v>160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t="s">
        <v>93</v>
      </c>
      <c r="D20" s="4">
        <v>45000</v>
      </c>
      <c r="E20" t="s">
        <v>79</v>
      </c>
      <c r="F20">
        <v>1</v>
      </c>
      <c r="G20" s="10">
        <f t="shared" si="0"/>
        <v>23.4375</v>
      </c>
      <c r="H20" s="11">
        <v>160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t="s">
        <v>94</v>
      </c>
      <c r="D21" s="4">
        <v>65000</v>
      </c>
      <c r="E21" t="s">
        <v>79</v>
      </c>
      <c r="F21">
        <v>1</v>
      </c>
      <c r="G21" s="10">
        <f t="shared" si="0"/>
        <v>33.85416666666667</v>
      </c>
      <c r="H21" s="11">
        <v>160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 t="s">
        <v>95</v>
      </c>
      <c r="D22" s="4">
        <v>65000</v>
      </c>
      <c r="E22" t="s">
        <v>79</v>
      </c>
      <c r="F22">
        <v>1</v>
      </c>
      <c r="G22" s="10">
        <f t="shared" si="0"/>
        <v>33.85416666666667</v>
      </c>
      <c r="H22" s="11">
        <v>160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t="s">
        <v>95</v>
      </c>
      <c r="D23" s="4">
        <v>65000</v>
      </c>
      <c r="E23" t="s">
        <v>79</v>
      </c>
      <c r="F23">
        <v>1</v>
      </c>
      <c r="G23" s="10">
        <f>D23/12/160</f>
        <v>33.85416666666667</v>
      </c>
      <c r="H23" s="11">
        <v>160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t="s">
        <v>96</v>
      </c>
      <c r="D24" s="4">
        <v>45000</v>
      </c>
      <c r="E24" t="s">
        <v>79</v>
      </c>
      <c r="F24">
        <v>1</v>
      </c>
      <c r="G24" s="10">
        <f t="shared" si="0"/>
        <v>23.4375</v>
      </c>
      <c r="H24" s="11">
        <v>160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t="s">
        <v>97</v>
      </c>
      <c r="D25" s="4">
        <v>65000</v>
      </c>
      <c r="E25" t="s">
        <v>79</v>
      </c>
      <c r="F25">
        <v>1</v>
      </c>
      <c r="G25" s="10">
        <f t="shared" si="0"/>
        <v>33.85416666666667</v>
      </c>
      <c r="H25" s="11">
        <v>160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>
      <c r="A26" t="s">
        <v>98</v>
      </c>
      <c r="D26" s="4">
        <v>45000</v>
      </c>
      <c r="E26" t="s">
        <v>79</v>
      </c>
      <c r="F26">
        <v>1</v>
      </c>
      <c r="G26" s="10">
        <f t="shared" si="0"/>
        <v>23.4375</v>
      </c>
      <c r="H26" s="11">
        <v>160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t="s">
        <v>99</v>
      </c>
      <c r="D27" s="4">
        <v>45000</v>
      </c>
      <c r="E27" t="s">
        <v>79</v>
      </c>
      <c r="F27">
        <v>1</v>
      </c>
      <c r="G27" s="10">
        <f>D27/12/160</f>
        <v>23.4375</v>
      </c>
      <c r="H27" s="11">
        <v>160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12" t="s">
        <v>99</v>
      </c>
      <c r="D28" s="4">
        <v>45000</v>
      </c>
      <c r="E28" s="12" t="s">
        <v>79</v>
      </c>
      <c r="F28">
        <v>1</v>
      </c>
      <c r="G28" s="10">
        <f t="shared" si="0"/>
        <v>23.4375</v>
      </c>
      <c r="H28" s="11">
        <v>160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t="s">
        <v>100</v>
      </c>
      <c r="D29" s="4">
        <f>SUM(D4:D28)</f>
        <v>1430000</v>
      </c>
      <c r="G29" s="10"/>
      <c r="H29" s="11">
        <f>SUM(H4:H28)</f>
        <v>4000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7:20" ht="12.75">
      <c r="G30" s="4"/>
      <c r="H30" s="1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t="s">
        <v>101</v>
      </c>
      <c r="G31" s="4"/>
      <c r="H31" s="1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t="s">
        <v>102</v>
      </c>
      <c r="C32" t="s">
        <v>103</v>
      </c>
      <c r="G32" s="4"/>
      <c r="H32" s="1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t="s">
        <v>104</v>
      </c>
      <c r="C33" t="s">
        <v>105</v>
      </c>
      <c r="G33" s="4"/>
      <c r="H33" s="1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7:20" ht="12.75">
      <c r="G34" s="4"/>
      <c r="H34" s="1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>
      <c r="A35" t="s">
        <v>106</v>
      </c>
      <c r="G35" s="4"/>
      <c r="H35" s="1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t="s">
        <v>107</v>
      </c>
      <c r="G36" s="4"/>
      <c r="H36" s="1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7:20" ht="12.75">
      <c r="G37" s="4"/>
      <c r="H37" s="1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ht="12.75">
      <c r="B38" s="4"/>
      <c r="C38" s="4"/>
      <c r="D38" s="4"/>
      <c r="G38" s="4"/>
      <c r="H38" s="1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>
      <c r="A39" t="s">
        <v>108</v>
      </c>
      <c r="B39" s="4"/>
      <c r="C39" s="4"/>
      <c r="D39" s="4"/>
      <c r="G39" s="4"/>
      <c r="H39" s="1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t="s">
        <v>57</v>
      </c>
      <c r="B40" s="14">
        <f>O29</f>
        <v>0</v>
      </c>
      <c r="C40" s="14"/>
      <c r="D40" s="14"/>
      <c r="G40" s="4"/>
      <c r="H40" s="1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t="s">
        <v>58</v>
      </c>
      <c r="B41" s="4">
        <f>N29</f>
        <v>0</v>
      </c>
      <c r="C41" s="4"/>
      <c r="D41" s="4"/>
      <c r="G41" s="4"/>
      <c r="H41" s="1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A42" t="s">
        <v>9</v>
      </c>
      <c r="B42" s="4">
        <f>I29*0.008</f>
        <v>0</v>
      </c>
      <c r="C42" s="4"/>
      <c r="D42" s="4"/>
      <c r="G42" s="4"/>
      <c r="H42" s="1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t="s">
        <v>10</v>
      </c>
      <c r="B43" s="4">
        <f>I29*0.034</f>
        <v>0</v>
      </c>
      <c r="C43" s="4"/>
      <c r="D43" s="4"/>
      <c r="G43" s="4"/>
      <c r="H43" s="1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t="s">
        <v>109</v>
      </c>
      <c r="B44" s="4">
        <f>I29*0.001</f>
        <v>0</v>
      </c>
      <c r="G44" s="4"/>
      <c r="H44" s="1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" ht="12.75">
      <c r="A45" t="s">
        <v>110</v>
      </c>
      <c r="B45" s="14">
        <f>SUM(B40:B44)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2015-06-29T19:24:44Z</cp:lastPrinted>
  <dcterms:created xsi:type="dcterms:W3CDTF">2007-06-14T07:03:17Z</dcterms:created>
  <dcterms:modified xsi:type="dcterms:W3CDTF">2015-07-20T18:32:15Z</dcterms:modified>
  <cp:category/>
  <cp:version/>
  <cp:contentType/>
  <cp:contentStatus/>
</cp:coreProperties>
</file>